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W80" i="1" l="1"/>
  <c r="V80" i="1"/>
  <c r="W82" i="1" s="1"/>
  <c r="AE79" i="1"/>
  <c r="AC79" i="1"/>
  <c r="Y79" i="1"/>
  <c r="AF79" i="1" s="1"/>
  <c r="AF78" i="1"/>
  <c r="AC78" i="1"/>
  <c r="AE78" i="1" s="1"/>
  <c r="Y78" i="1"/>
  <c r="AQ78" i="1" s="1"/>
  <c r="AC77" i="1"/>
  <c r="Y77" i="1"/>
  <c r="AQ77" i="1" s="1"/>
  <c r="AC76" i="1"/>
  <c r="AB76" i="1"/>
  <c r="Y76" i="1"/>
  <c r="AE76" i="1" s="1"/>
  <c r="AC75" i="1"/>
  <c r="AB75" i="1"/>
  <c r="Y75" i="1"/>
  <c r="AQ75" i="1" s="1"/>
  <c r="AC74" i="1"/>
  <c r="AB74" i="1"/>
  <c r="Y74" i="1"/>
  <c r="AE74" i="1" s="1"/>
  <c r="AF73" i="1"/>
  <c r="AC73" i="1"/>
  <c r="AE73" i="1" s="1"/>
  <c r="Y73" i="1"/>
  <c r="AQ73" i="1" s="1"/>
  <c r="AC72" i="1"/>
  <c r="Y72" i="1"/>
  <c r="AQ72" i="1" s="1"/>
  <c r="AF71" i="1"/>
  <c r="AC71" i="1"/>
  <c r="Y71" i="1"/>
  <c r="AE71" i="1" s="1"/>
  <c r="AE70" i="1"/>
  <c r="AC70" i="1"/>
  <c r="Y70" i="1"/>
  <c r="AF70" i="1" s="1"/>
  <c r="AF69" i="1"/>
  <c r="AC69" i="1"/>
  <c r="AE69" i="1" s="1"/>
  <c r="Y69" i="1"/>
  <c r="AQ69" i="1" s="1"/>
  <c r="AC68" i="1"/>
  <c r="Y68" i="1"/>
  <c r="AQ68" i="1" s="1"/>
  <c r="AF67" i="1"/>
  <c r="AC67" i="1"/>
  <c r="Y67" i="1"/>
  <c r="AE67" i="1" s="1"/>
  <c r="AE66" i="1"/>
  <c r="AC66" i="1"/>
  <c r="Y66" i="1"/>
  <c r="AF66" i="1" s="1"/>
  <c r="AF65" i="1"/>
  <c r="AC65" i="1"/>
  <c r="AE65" i="1" s="1"/>
  <c r="Y65" i="1"/>
  <c r="AQ65" i="1" s="1"/>
  <c r="AC64" i="1"/>
  <c r="Y64" i="1"/>
  <c r="AQ64" i="1" s="1"/>
  <c r="AF63" i="1"/>
  <c r="AC63" i="1"/>
  <c r="Y63" i="1"/>
  <c r="AE63" i="1" s="1"/>
  <c r="AE62" i="1"/>
  <c r="AC62" i="1"/>
  <c r="Y62" i="1"/>
  <c r="AF62" i="1" s="1"/>
  <c r="AF61" i="1"/>
  <c r="AC61" i="1"/>
  <c r="AE61" i="1" s="1"/>
  <c r="Y61" i="1"/>
  <c r="AQ61" i="1" s="1"/>
  <c r="AC60" i="1"/>
  <c r="Y60" i="1"/>
  <c r="AQ60" i="1" s="1"/>
  <c r="AF59" i="1"/>
  <c r="AC59" i="1"/>
  <c r="Y59" i="1"/>
  <c r="AE59" i="1" s="1"/>
  <c r="AC58" i="1"/>
  <c r="Y58" i="1"/>
  <c r="AF58" i="1" s="1"/>
  <c r="AF57" i="1"/>
  <c r="AC57" i="1"/>
  <c r="AE57" i="1" s="1"/>
  <c r="Y57" i="1"/>
  <c r="AQ57" i="1" s="1"/>
  <c r="AE56" i="1"/>
  <c r="AC56" i="1"/>
  <c r="Y56" i="1"/>
  <c r="AQ56" i="1" s="1"/>
  <c r="AF55" i="1"/>
  <c r="AC55" i="1"/>
  <c r="Y55" i="1"/>
  <c r="AE55" i="1" s="1"/>
  <c r="AC54" i="1"/>
  <c r="Y54" i="1"/>
  <c r="AF54" i="1" s="1"/>
  <c r="AF53" i="1"/>
  <c r="AC53" i="1"/>
  <c r="AE53" i="1" s="1"/>
  <c r="Y53" i="1"/>
  <c r="AQ53" i="1" s="1"/>
  <c r="AE52" i="1"/>
  <c r="AC52" i="1"/>
  <c r="Y52" i="1"/>
  <c r="AQ52" i="1" s="1"/>
  <c r="AF51" i="1"/>
  <c r="AC51" i="1"/>
  <c r="Y51" i="1"/>
  <c r="AE51" i="1" s="1"/>
  <c r="AC50" i="1"/>
  <c r="Y50" i="1"/>
  <c r="AF50" i="1" s="1"/>
  <c r="AF49" i="1"/>
  <c r="AC49" i="1"/>
  <c r="AE49" i="1" s="1"/>
  <c r="Y49" i="1"/>
  <c r="AQ49" i="1" s="1"/>
  <c r="AE48" i="1"/>
  <c r="AC48" i="1"/>
  <c r="Y48" i="1"/>
  <c r="AQ48" i="1" s="1"/>
  <c r="AF47" i="1"/>
  <c r="AC47" i="1"/>
  <c r="Y47" i="1"/>
  <c r="AE47" i="1" s="1"/>
  <c r="AC46" i="1"/>
  <c r="Y46" i="1"/>
  <c r="AF46" i="1" s="1"/>
  <c r="AF45" i="1"/>
  <c r="AC45" i="1"/>
  <c r="AE45" i="1" s="1"/>
  <c r="Y45" i="1"/>
  <c r="AQ45" i="1" s="1"/>
  <c r="AE44" i="1"/>
  <c r="AC44" i="1"/>
  <c r="Y44" i="1"/>
  <c r="AQ44" i="1" s="1"/>
  <c r="AF43" i="1"/>
  <c r="AC43" i="1"/>
  <c r="Y43" i="1"/>
  <c r="AE43" i="1" s="1"/>
  <c r="AC42" i="1"/>
  <c r="Y42" i="1"/>
  <c r="AF42" i="1" s="1"/>
  <c r="AF41" i="1"/>
  <c r="AC41" i="1"/>
  <c r="AE41" i="1" s="1"/>
  <c r="Y41" i="1"/>
  <c r="AQ41" i="1" s="1"/>
  <c r="AE40" i="1"/>
  <c r="AC40" i="1"/>
  <c r="Y40" i="1"/>
  <c r="AQ40" i="1" s="1"/>
  <c r="AF39" i="1"/>
  <c r="AC39" i="1"/>
  <c r="Y39" i="1"/>
  <c r="AE39" i="1" s="1"/>
  <c r="AC38" i="1"/>
  <c r="Y38" i="1"/>
  <c r="AF38" i="1" s="1"/>
  <c r="AF37" i="1"/>
  <c r="AC37" i="1"/>
  <c r="AE37" i="1" s="1"/>
  <c r="Y37" i="1"/>
  <c r="AQ37" i="1" s="1"/>
  <c r="AE36" i="1"/>
  <c r="AC36" i="1"/>
  <c r="Y36" i="1"/>
  <c r="AQ36" i="1" s="1"/>
  <c r="AF35" i="1"/>
  <c r="AC35" i="1"/>
  <c r="Y35" i="1"/>
  <c r="AE35" i="1" s="1"/>
  <c r="AC34" i="1"/>
  <c r="Y34" i="1"/>
  <c r="AF34" i="1" s="1"/>
  <c r="AF33" i="1"/>
  <c r="AC33" i="1"/>
  <c r="AE33" i="1" s="1"/>
  <c r="Y33" i="1"/>
  <c r="AQ33" i="1" s="1"/>
  <c r="AE32" i="1"/>
  <c r="AC32" i="1"/>
  <c r="Y32" i="1"/>
  <c r="AQ32" i="1" s="1"/>
  <c r="AF31" i="1"/>
  <c r="AC31" i="1"/>
  <c r="Y31" i="1"/>
  <c r="AE31" i="1" s="1"/>
  <c r="AC30" i="1"/>
  <c r="Y30" i="1"/>
  <c r="AF30" i="1" s="1"/>
  <c r="AF29" i="1"/>
  <c r="AC29" i="1"/>
  <c r="AE29" i="1" s="1"/>
  <c r="Y29" i="1"/>
  <c r="AQ29" i="1" s="1"/>
  <c r="AE28" i="1"/>
  <c r="AC28" i="1"/>
  <c r="Y28" i="1"/>
  <c r="AQ28" i="1" s="1"/>
  <c r="AF27" i="1"/>
  <c r="AC27" i="1"/>
  <c r="Y27" i="1"/>
  <c r="AE27" i="1" s="1"/>
  <c r="AC26" i="1"/>
  <c r="Y26" i="1"/>
  <c r="AF26" i="1" s="1"/>
  <c r="AF25" i="1"/>
  <c r="AC25" i="1"/>
  <c r="AE25" i="1" s="1"/>
  <c r="Y25" i="1"/>
  <c r="AQ25" i="1" s="1"/>
  <c r="AE24" i="1"/>
  <c r="AC24" i="1"/>
  <c r="Y24" i="1"/>
  <c r="AQ24" i="1" s="1"/>
  <c r="AF23" i="1"/>
  <c r="AC23" i="1"/>
  <c r="Y23" i="1"/>
  <c r="AE23" i="1" s="1"/>
  <c r="AC22" i="1"/>
  <c r="Y22" i="1"/>
  <c r="AF22" i="1" s="1"/>
  <c r="AF21" i="1"/>
  <c r="AC21" i="1"/>
  <c r="AE21" i="1" s="1"/>
  <c r="Y21" i="1"/>
  <c r="AQ21" i="1" s="1"/>
  <c r="AE20" i="1"/>
  <c r="AC20" i="1"/>
  <c r="Y20" i="1"/>
  <c r="AQ20" i="1" s="1"/>
  <c r="AF19" i="1"/>
  <c r="AC19" i="1"/>
  <c r="Y19" i="1"/>
  <c r="AE19" i="1" s="1"/>
  <c r="AC18" i="1"/>
  <c r="Y18" i="1"/>
  <c r="AF18" i="1" s="1"/>
  <c r="AF17" i="1"/>
  <c r="AC17" i="1"/>
  <c r="AE17" i="1" s="1"/>
  <c r="Y17" i="1"/>
  <c r="AQ17" i="1" s="1"/>
  <c r="AE16" i="1"/>
  <c r="AC16" i="1"/>
  <c r="Y16" i="1"/>
  <c r="AQ16" i="1" s="1"/>
  <c r="AF15" i="1"/>
  <c r="AC15" i="1"/>
  <c r="Y15" i="1"/>
  <c r="AE15" i="1" s="1"/>
  <c r="AC14" i="1"/>
  <c r="Y14" i="1"/>
  <c r="AF14" i="1" s="1"/>
  <c r="AF13" i="1"/>
  <c r="AC13" i="1"/>
  <c r="AE13" i="1" s="1"/>
  <c r="Y13" i="1"/>
  <c r="AQ13" i="1" s="1"/>
  <c r="AE12" i="1"/>
  <c r="AC12" i="1"/>
  <c r="Y12" i="1"/>
  <c r="AQ12" i="1" s="1"/>
  <c r="AF11" i="1"/>
  <c r="AC11" i="1"/>
  <c r="Y11" i="1"/>
  <c r="AE11" i="1" s="1"/>
  <c r="AC10" i="1"/>
  <c r="Y10" i="1"/>
  <c r="AF10" i="1" s="1"/>
  <c r="AF9" i="1"/>
  <c r="AC9" i="1"/>
  <c r="AE9" i="1" s="1"/>
  <c r="Y9" i="1"/>
  <c r="AQ9" i="1" s="1"/>
  <c r="AQ14" i="1" l="1"/>
  <c r="AQ18" i="1"/>
  <c r="AQ22" i="1"/>
  <c r="AQ26" i="1"/>
  <c r="AQ30" i="1"/>
  <c r="AQ34" i="1"/>
  <c r="AQ46" i="1"/>
  <c r="AQ50" i="1"/>
  <c r="AQ54" i="1"/>
  <c r="AQ58" i="1"/>
  <c r="AE60" i="1"/>
  <c r="AQ62" i="1"/>
  <c r="AE64" i="1"/>
  <c r="AQ66" i="1"/>
  <c r="AE68" i="1"/>
  <c r="AQ70" i="1"/>
  <c r="AE72" i="1"/>
  <c r="AF74" i="1"/>
  <c r="AF76" i="1"/>
  <c r="AE77" i="1"/>
  <c r="AQ79" i="1"/>
  <c r="AQ38" i="1"/>
  <c r="AQ42" i="1"/>
  <c r="AQ11" i="1"/>
  <c r="AF12" i="1"/>
  <c r="AQ15" i="1"/>
  <c r="AF16" i="1"/>
  <c r="AQ19" i="1"/>
  <c r="AF20" i="1"/>
  <c r="AQ23" i="1"/>
  <c r="AF24" i="1"/>
  <c r="AQ27" i="1"/>
  <c r="AF28" i="1"/>
  <c r="AQ31" i="1"/>
  <c r="AF32" i="1"/>
  <c r="AQ35" i="1"/>
  <c r="AF36" i="1"/>
  <c r="AQ39" i="1"/>
  <c r="AF40" i="1"/>
  <c r="AQ43" i="1"/>
  <c r="AF44" i="1"/>
  <c r="AQ47" i="1"/>
  <c r="AF48" i="1"/>
  <c r="AQ51" i="1"/>
  <c r="AF52" i="1"/>
  <c r="AQ55" i="1"/>
  <c r="AF56" i="1"/>
  <c r="AQ59" i="1"/>
  <c r="AF60" i="1"/>
  <c r="AQ63" i="1"/>
  <c r="AF64" i="1"/>
  <c r="AQ67" i="1"/>
  <c r="AF68" i="1"/>
  <c r="AQ71" i="1"/>
  <c r="AF72" i="1"/>
  <c r="AQ74" i="1"/>
  <c r="AE75" i="1"/>
  <c r="AQ76" i="1"/>
  <c r="AF77" i="1"/>
  <c r="AE10" i="1"/>
  <c r="AE14" i="1"/>
  <c r="AE34" i="1"/>
  <c r="AE38" i="1"/>
  <c r="AE42" i="1"/>
  <c r="AE54" i="1"/>
  <c r="AF75" i="1"/>
  <c r="AQ10" i="1"/>
  <c r="AE18" i="1"/>
  <c r="AE22" i="1"/>
  <c r="AE26" i="1"/>
  <c r="AE30" i="1"/>
  <c r="AE46" i="1"/>
  <c r="AE50" i="1"/>
  <c r="AE58" i="1"/>
</calcChain>
</file>

<file path=xl/sharedStrings.xml><?xml version="1.0" encoding="utf-8"?>
<sst xmlns="http://schemas.openxmlformats.org/spreadsheetml/2006/main" count="911" uniqueCount="253">
  <si>
    <t>Bangalore Electricity Supply Company Limited (BESCOM)</t>
  </si>
  <si>
    <t>ENERGY AUDIT FEEDER WISE REPORT -NELAMANGALA-SECTION</t>
  </si>
  <si>
    <t>Report for the Period from 01-Sep-2025 to 29-Sep-2025</t>
  </si>
  <si>
    <t xml:space="preserve">Generated By: </t>
  </si>
  <si>
    <t>SHASHIKIRAN IA</t>
  </si>
  <si>
    <t xml:space="preserve">Generated On: </t>
  </si>
  <si>
    <t>30-09-2025 10:42:56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</si>
  <si>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</si>
  <si>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</si>
  <si>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</si>
  <si>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</si>
  <si>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</si>
  <si>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</si>
  <si>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</si>
  <si>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</si>
  <si>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</si>
  <si>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</si>
  <si>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</si>
  <si>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</si>
  <si>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</si>
  <si>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</si>
  <si>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</si>
  <si>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</si>
  <si>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</si>
  <si>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</si>
  <si>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</si>
  <si>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</si>
  <si>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</si>
  <si>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</si>
  <si>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</si>
  <si>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</si>
  <si>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</si>
  <si>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</si>
  <si>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</si>
  <si>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</si>
  <si>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</si>
  <si>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</si>
  <si>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</si>
  <si>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</si>
  <si>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</si>
  <si>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</si>
  <si>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</si>
  <si>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</si>
  <si>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</si>
  <si>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SLNO</t>
  </si>
  <si>
    <t>ZONE</t>
  </si>
  <si>
    <t>CIRCLE</t>
  </si>
  <si>
    <t>DIVISION</t>
  </si>
  <si>
    <t>SUB DIVISION</t>
  </si>
  <si>
    <t>STATION NAME</t>
  </si>
  <si>
    <t>FEEDER OWNER</t>
  </si>
  <si>
    <t>FEEDER INDEX</t>
  </si>
  <si>
    <t>FEEDER NAME</t>
  </si>
  <si>
    <t>FEEDER TYPE</t>
  </si>
  <si>
    <t>FEEDER CODE</t>
  </si>
  <si>
    <t>NO OF INS</t>
  </si>
  <si>
    <t>NO OF ACTIVE INS</t>
  </si>
  <si>
    <t>NO OF INACTIVE INS</t>
  </si>
  <si>
    <t>IP SET INSTALLATION</t>
  </si>
  <si>
    <t>IP_UNBILLED</t>
  </si>
  <si>
    <t>IR</t>
  </si>
  <si>
    <t>FR</t>
  </si>
  <si>
    <t>MC</t>
  </si>
  <si>
    <t>METERCHANGE UNITS</t>
  </si>
  <si>
    <t>CONSUMPTION T=(Q-P)*R+S</t>
  </si>
  <si>
    <t>IMPORTED ENERGY</t>
  </si>
  <si>
    <t>EXPORTED ENERGY</t>
  </si>
  <si>
    <t>SRTPV CONSUMPTION</t>
  </si>
  <si>
    <t>Column1</t>
  </si>
  <si>
    <t>NET CONSUMPTION X=T+U-V+W</t>
  </si>
  <si>
    <t>METERED SALES</t>
  </si>
  <si>
    <t>UNMETERED SALES</t>
  </si>
  <si>
    <t>Column4</t>
  </si>
  <si>
    <t>TOTAL SALES AA=Y+Z</t>
  </si>
  <si>
    <t>Column5</t>
  </si>
  <si>
    <t>Column2</t>
  </si>
  <si>
    <t>T AND D LOSS AB=(X-W/X)*100</t>
  </si>
  <si>
    <t>DEMAND</t>
  </si>
  <si>
    <t>COLLECTION</t>
  </si>
  <si>
    <t>BILLING EFFICIENCY AE=AA/X</t>
  </si>
  <si>
    <t>COLLECTION EFFICIENCY AF=AD/AC</t>
  </si>
  <si>
    <t>AT AND C LOSS AG=((1-AE*AF)*100</t>
  </si>
  <si>
    <t>REMARKS</t>
  </si>
  <si>
    <t>STATUS</t>
  </si>
  <si>
    <t>ENRTYTIME</t>
  </si>
  <si>
    <t>loc_code</t>
  </si>
  <si>
    <t>Column3</t>
  </si>
  <si>
    <t>BRAZ</t>
  </si>
  <si>
    <t>BANGALORE RURAL</t>
  </si>
  <si>
    <t>NELAMANGALA</t>
  </si>
  <si>
    <t>ALURU_66</t>
  </si>
  <si>
    <t>F02-ADARSHANAGARA</t>
  </si>
  <si>
    <t>MIXED LOAD</t>
  </si>
  <si>
    <t>1210104905010204</t>
  </si>
  <si>
    <t>2025-09-30 10:42:14</t>
  </si>
  <si>
    <t>F03-ARISHINAKUNTE</t>
  </si>
  <si>
    <t>1210104905010205</t>
  </si>
  <si>
    <t>F04-ALURU</t>
  </si>
  <si>
    <t>1210104905010203</t>
  </si>
  <si>
    <t>F05-TRIDENT</t>
  </si>
  <si>
    <t>1210104905010201</t>
  </si>
  <si>
    <t>F06-MAKALI</t>
  </si>
  <si>
    <t>1210104905010202</t>
  </si>
  <si>
    <t>F07-GOLDEN_PALMS</t>
  </si>
  <si>
    <t>1210104905020201</t>
  </si>
  <si>
    <t>F08-APMC</t>
  </si>
  <si>
    <t>1210104905020202</t>
  </si>
  <si>
    <t>F09-RAJAJINAGAR HOUSING SOCIETY</t>
  </si>
  <si>
    <t>1210104905020204</t>
  </si>
  <si>
    <t>F10-VASAVI</t>
  </si>
  <si>
    <t>1210104905020205</t>
  </si>
  <si>
    <t>F11-DASANAPURA</t>
  </si>
  <si>
    <t>1210104905010206</t>
  </si>
  <si>
    <t>F12-HUSKUR</t>
  </si>
  <si>
    <t>1210104905020206</t>
  </si>
  <si>
    <t>F13-HIMALAYA DRUG</t>
  </si>
  <si>
    <t>INDUSTRIAL</t>
  </si>
  <si>
    <t>1210104905020203</t>
  </si>
  <si>
    <t>F14-ROYAL  TOWNSHIP</t>
  </si>
  <si>
    <t>URBAN</t>
  </si>
  <si>
    <t>1210104905020207</t>
  </si>
  <si>
    <t>BIEC_66</t>
  </si>
  <si>
    <t>F02-BIEC</t>
  </si>
  <si>
    <t>1210104906010102</t>
  </si>
  <si>
    <t>F03-MADANAYAKANAHALLI</t>
  </si>
  <si>
    <t>1210104906010103</t>
  </si>
  <si>
    <t>F04-T.G.HALLI</t>
  </si>
  <si>
    <t>1210104906010104</t>
  </si>
  <si>
    <t>F05-ANCHEPALYA</t>
  </si>
  <si>
    <t>1210104906010105</t>
  </si>
  <si>
    <t>F06-BUDDHAJYOTHI LAYOUT</t>
  </si>
  <si>
    <t>1210104906010106</t>
  </si>
  <si>
    <t>F07-SIDDANAHOSAHALLI</t>
  </si>
  <si>
    <t>1210104906010107</t>
  </si>
  <si>
    <t>F08-TCI</t>
  </si>
  <si>
    <t>1210104906010110</t>
  </si>
  <si>
    <t>F09-GANGONDANAHALLI</t>
  </si>
  <si>
    <t>1210104906010108</t>
  </si>
  <si>
    <t>F10-MADAVARA</t>
  </si>
  <si>
    <t>1210104906010109</t>
  </si>
  <si>
    <t>F11-PRESTIGE_JINDAL_CITY</t>
  </si>
  <si>
    <t>DOMESTIC</t>
  </si>
  <si>
    <t>1210104906010111</t>
  </si>
  <si>
    <t>F12-IKEA</t>
  </si>
  <si>
    <t>1210104906010112</t>
  </si>
  <si>
    <t>F13-LAKSHMIPURA</t>
  </si>
  <si>
    <t>1210104906010113</t>
  </si>
  <si>
    <t>NELMANGALA_66</t>
  </si>
  <si>
    <t>F01-TATA HOUSING</t>
  </si>
  <si>
    <t>1210104903010111</t>
  </si>
  <si>
    <t>F02-KBDL</t>
  </si>
  <si>
    <t>1210104903020301</t>
  </si>
  <si>
    <t>F03-KSSIDC</t>
  </si>
  <si>
    <t>1210104903010109</t>
  </si>
  <si>
    <t>F04-INDUSTRIAL</t>
  </si>
  <si>
    <t>1210104903010101</t>
  </si>
  <si>
    <t>F05-MADAWARA</t>
  </si>
  <si>
    <t>1210104903010102</t>
  </si>
  <si>
    <t>F07-CHOCOLATE-FACTORY</t>
  </si>
  <si>
    <t>1210104903020302</t>
  </si>
  <si>
    <t>F08-NELAMANGALA-TOWN</t>
  </si>
  <si>
    <t>1210104903020303</t>
  </si>
  <si>
    <t>F09-SONDEKOPPA</t>
  </si>
  <si>
    <t>AGRI</t>
  </si>
  <si>
    <t>1210104903020304</t>
  </si>
  <si>
    <t>F10-HIMALAYA-DRUG</t>
  </si>
  <si>
    <t>1210104903010103</t>
  </si>
  <si>
    <t>F11-ORGANIC</t>
  </si>
  <si>
    <t>1210104903010104</t>
  </si>
  <si>
    <t>F12-V-V-PURA</t>
  </si>
  <si>
    <t>1210104903010105</t>
  </si>
  <si>
    <t>F14-KESAR-MARBLE</t>
  </si>
  <si>
    <t>1210104903020305</t>
  </si>
  <si>
    <t>F15-PEPSI</t>
  </si>
  <si>
    <t>1210104903020306</t>
  </si>
  <si>
    <t>F16-YENTAGANAHALLI</t>
  </si>
  <si>
    <t>1210104903030501</t>
  </si>
  <si>
    <t>F17-RAMCO-BIOTECH</t>
  </si>
  <si>
    <t>1210104903030502</t>
  </si>
  <si>
    <t>F18-VIJAYA-STEEL</t>
  </si>
  <si>
    <t>1210104903030503</t>
  </si>
  <si>
    <t>F19-T-BEGUR-AGRI</t>
  </si>
  <si>
    <t>1210104903030504</t>
  </si>
  <si>
    <t>F20-GOLLAHALLI</t>
  </si>
  <si>
    <t>1210104903030505</t>
  </si>
  <si>
    <t>F21-ABB</t>
  </si>
  <si>
    <t>1210104903030506</t>
  </si>
  <si>
    <t>F22-DENSO</t>
  </si>
  <si>
    <t>1210104903030507</t>
  </si>
  <si>
    <t>F23-RAMKY</t>
  </si>
  <si>
    <t>1210104903010112</t>
  </si>
  <si>
    <t>F24-SOLADEVANAHALLI</t>
  </si>
  <si>
    <t>NJY</t>
  </si>
  <si>
    <t>1210104903010106</t>
  </si>
  <si>
    <t>F25-MODALAKOTE-NJY</t>
  </si>
  <si>
    <t>1210104903010107</t>
  </si>
  <si>
    <t>F26-NIRMAN_LAYOUT</t>
  </si>
  <si>
    <t>1210104903010501</t>
  </si>
  <si>
    <t>F27-TELECOM_LAYOUT</t>
  </si>
  <si>
    <t>1210104903030508</t>
  </si>
  <si>
    <t>F28-GOPALPURA-NJY</t>
  </si>
  <si>
    <t>1210104903030509</t>
  </si>
  <si>
    <t>T_BEGUR_66</t>
  </si>
  <si>
    <t>F02-INDUS-FILA</t>
  </si>
  <si>
    <t>1210104904010101</t>
  </si>
  <si>
    <t>F03-PEPSI</t>
  </si>
  <si>
    <t>1210104904010102</t>
  </si>
  <si>
    <t>F04-KEMWELL</t>
  </si>
  <si>
    <t>1210104904010104</t>
  </si>
  <si>
    <t>F05-ACE-DESINGER</t>
  </si>
  <si>
    <t>1210104904010103</t>
  </si>
  <si>
    <t>F06-KIRLOSKAR</t>
  </si>
  <si>
    <t>1210104904020301</t>
  </si>
  <si>
    <t>F07-HASURUVALLI-AGRI</t>
  </si>
  <si>
    <t>1210104904020302</t>
  </si>
  <si>
    <t>F08-FILAMENT</t>
  </si>
  <si>
    <t>1210104904020303</t>
  </si>
  <si>
    <t>F09-BARDI</t>
  </si>
  <si>
    <t>1210104904020304</t>
  </si>
  <si>
    <t>F10-GEDDALAHALLI</t>
  </si>
  <si>
    <t>1210104904020305</t>
  </si>
  <si>
    <t>F11-WINTRAC</t>
  </si>
  <si>
    <t>1210104904010301</t>
  </si>
  <si>
    <t>F12-HASIRUVALLI-NJY</t>
  </si>
  <si>
    <t>1210104904020306</t>
  </si>
  <si>
    <t>F13-RHCS</t>
  </si>
  <si>
    <t>1210104904020307</t>
  </si>
  <si>
    <t>F14-UNIVERSAL AIR</t>
  </si>
  <si>
    <t>1210104904010106</t>
  </si>
  <si>
    <t xml:space="preserve">F15-UNITED BREWERIES </t>
  </si>
  <si>
    <t>1210104904010107</t>
  </si>
  <si>
    <t>RAMANAGAR</t>
  </si>
  <si>
    <t>MAGADI</t>
  </si>
  <si>
    <t>TAVAREKERE</t>
  </si>
  <si>
    <t>TAVAREKERE_66</t>
  </si>
  <si>
    <t>F02-METEPALYA</t>
  </si>
  <si>
    <t>1210105902010102</t>
  </si>
  <si>
    <t>ok</t>
  </si>
  <si>
    <t>F10-KITTANAHALLI</t>
  </si>
  <si>
    <t>1210105902010302</t>
  </si>
  <si>
    <t>F14-BANASWADI</t>
  </si>
  <si>
    <t>1210105902010303</t>
  </si>
  <si>
    <t>BMAZ NORTH</t>
  </si>
  <si>
    <t>BANGALORE NORTH</t>
  </si>
  <si>
    <t>PEENYA</t>
  </si>
  <si>
    <t>N5 SRS GATE</t>
  </si>
  <si>
    <t>WIDIA_66</t>
  </si>
  <si>
    <t>F03-BIEC</t>
  </si>
  <si>
    <t>1120102906010301</t>
  </si>
  <si>
    <t>F08-ANCHEPALYA</t>
  </si>
  <si>
    <t>1120102906010304</t>
  </si>
  <si>
    <t>F11-JINDAL</t>
  </si>
  <si>
    <t>1120102906010102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</si>
</sst>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2BEB5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center"/>
    </xf>
    <xf numFmtId="0" fontId="2" fillId="0" borderId="0" xfId="0" applyNumberFormat="1" applyFont="1" applyFill="1" applyAlignment="1" applyProtection="1">
      <alignment horizontal="left"/>
    </xf>
    <xf numFmtId="0" fontId="0" fillId="4" borderId="0" xfId="0" applyNumberForma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/>
    </xf>
    <xf numFmtId="0" fontId="0" fillId="5" borderId="0" xfId="0" applyNumberFormat="1" applyFill="1" applyAlignment="1" applyProtection="1"/>
    <xf numFmtId="0" fontId="0" fillId="3" borderId="1" xfId="0" applyNumberFormat="1" applyFill="1" applyBorder="1" applyAlignment="1" applyProtection="1"/>
    <xf numFmtId="0" fontId="0" fillId="4" borderId="0" xfId="0" applyNumberFormat="1" applyFill="1" applyAlignment="1" applyProtection="1"/>
    <xf numFmtId="0" fontId="3" fillId="5" borderId="0" xfId="0" applyNumberFormat="1" applyFont="1" applyFill="1" applyAlignment="1" applyProtection="1"/>
    <xf numFmtId="0" fontId="4" fillId="2" borderId="2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center"/>
    </xf>
    <xf numFmtId="0" fontId="4" fillId="4" borderId="2" xfId="0" applyNumberFormat="1" applyFont="1" applyFill="1" applyBorder="1" applyAlignment="1" applyProtection="1">
      <alignment horizontal="center"/>
    </xf>
    <xf numFmtId="0" fontId="5" fillId="2" borderId="2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/>
    <xf numFmtId="2" fontId="3" fillId="3" borderId="1" xfId="0" applyNumberFormat="1" applyFont="1" applyFill="1" applyBorder="1" applyAlignment="1" applyProtection="1"/>
    <xf numFmtId="0" fontId="0" fillId="6" borderId="0" xfId="0" applyNumberFormat="1" applyFill="1" applyAlignment="1" applyProtection="1"/>
    <xf numFmtId="0" fontId="0" fillId="6" borderId="1" xfId="0" applyNumberFormat="1" applyFill="1" applyBorder="1" applyAlignment="1" applyProtection="1"/>
    <xf numFmtId="0" fontId="6" fillId="6" borderId="0" xfId="0" applyNumberFormat="1" applyFont="1" applyFill="1" applyAlignment="1" applyProtection="1"/>
    <xf numFmtId="2" fontId="3" fillId="6" borderId="1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0" fillId="3" borderId="5" xfId="0" applyNumberFormat="1" applyFill="1" applyBorder="1" applyAlignment="1" applyProtection="1"/>
    <xf numFmtId="0" fontId="0" fillId="4" borderId="0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2" fontId="3" fillId="3" borderId="5" xfId="0" applyNumberFormat="1" applyFon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0" xfId="0" applyNumberFormat="1" applyFill="1" applyAlignment="1" applyProtection="1">
      <alignment horizontal="right"/>
    </xf>
    <xf numFmtId="0" fontId="4" fillId="3" borderId="1" xfId="0" applyNumberFormat="1" applyFont="1" applyFill="1" applyBorder="1" applyAlignment="1" applyProtection="1"/>
  </cellXfs>
  <cellStyles count="1">
    <cellStyle name="Normal" xfId="0" builtinId="0"/>
  </cellStyles>
  <dxfs count="54"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theme="0" tint="-0.34998626667073579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 tint="-0.34998626667073579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theme="0" tint="-0.34998626667073579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libri"/>
        <scheme val="none"/>
      </font>
      <numFmt numFmtId="2" formatCode="0.00"/>
      <fill>
        <patternFill patternType="solid">
          <fgColor indexed="64"/>
          <bgColor theme="0" tint="-0.34998626667073579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" formatCode="0.00"/>
      <fill>
        <patternFill patternType="solid">
          <fgColor indexed="64"/>
          <bgColor theme="0" tint="-0.34998626667073579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numFmt numFmtId="0" formatCode="General"/>
      <fill>
        <patternFill patternType="solid">
          <fgColor indexed="64"/>
          <bgColor theme="0" tint="-0.249977111117893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fgColor indexed="64"/>
          <bgColor theme="0" tint="-0.249977111117893"/>
        </patternFill>
      </fill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fgColor indexed="64"/>
          <bgColor theme="0" tint="-0.249977111117893"/>
        </patternFill>
      </fill>
    </dxf>
    <dxf>
      <numFmt numFmtId="0" formatCode="General"/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3" displayName="Table13" ref="A8:AQ80" totalsRowCount="1">
  <autoFilter ref="A8:AQ79"/>
  <sortState ref="A9:AL86">
    <sortCondition ref="F8:F86"/>
  </sortState>
  <tableColumns count="43">
    <tableColumn id="1" name="SLNO" totalsRowDxfId="53"/>
    <tableColumn id="2" name="ZONE" totalsRowDxfId="52"/>
    <tableColumn id="3" name="CIRCLE" totalsRowDxfId="51"/>
    <tableColumn id="4" name="DIVISION" totalsRowDxfId="50"/>
    <tableColumn id="5" name="SUB DIVISION" totalsRowDxfId="49"/>
    <tableColumn id="6" name="STATION NAME" totalsRowDxfId="48"/>
    <tableColumn id="7" name="FEEDER OWNER" totalsRowDxfId="47"/>
    <tableColumn id="8" name="FEEDER INDEX" totalsRowDxfId="46"/>
    <tableColumn id="9" name="FEEDER NAME" totalsRowDxfId="45"/>
    <tableColumn id="10" name="FEEDER TYPE" totalsRowDxfId="44"/>
    <tableColumn id="11" name="FEEDER CODE" totalsRowDxfId="43"/>
    <tableColumn id="12" name="NO OF INS" totalsRowDxfId="42"/>
    <tableColumn id="13" name="NO OF ACTIVE INS" totalsRowDxfId="41"/>
    <tableColumn id="14" name="NO OF INACTIVE INS" totalsRowDxfId="40"/>
    <tableColumn id="15" name="IP SET INSTALLATION" totalsRowDxfId="39"/>
    <tableColumn id="16" name="IP_UNBILLED" totalsRowDxfId="38"/>
    <tableColumn id="17" name="IR" totalsRowDxfId="37"/>
    <tableColumn id="18" name="FR" totalsRowDxfId="36"/>
    <tableColumn id="19" name="MC" totalsRowDxfId="35"/>
    <tableColumn id="20" name="METERCHANGE UNITS" totalsRowDxfId="34"/>
    <tableColumn id="21" name="CONSUMPTION T=(Q-P)*R+S" totalsRowDxfId="33"/>
    <tableColumn id="22" name="IMPORTED ENERGY" totalsRowFunction="custom" dataDxfId="5" totalsRowDxfId="4">
      <totalsRowFormula>SUM(V9:V79)</totalsRowFormula>
    </tableColumn>
    <tableColumn id="23" name="EXPORTED ENERGY" totalsRowFunction="custom" dataDxfId="3" totalsRowDxfId="2">
      <totalsRowFormula>SUM(W9:W79)</totalsRowFormula>
    </tableColumn>
    <tableColumn id="24" name="SRTPV CONSUMPTION" dataDxfId="1" totalsRowDxfId="0"/>
    <tableColumn id="39" name="Column1" dataDxfId="31" totalsRowDxfId="32">
      <calculatedColumnFormula>+Table13[[#This Row],[CONSUMPTION T=(Q-P)*R+S]]+Table13[[#This Row],[IMPORTED ENERGY]]+Table13[[#This Row],[SRTPV CONSUMPTION]]-Table13[[#This Row],[EXPORTED ENERGY]]</calculatedColumnFormula>
    </tableColumn>
    <tableColumn id="25" name="NET CONSUMPTION X=T+U-V+W" totalsRowDxfId="30"/>
    <tableColumn id="26" name="METERED SALES" dataDxfId="28" totalsRowDxfId="29"/>
    <tableColumn id="27" name="UNMETERED SALES" dataDxfId="26" totalsRowDxfId="27"/>
    <tableColumn id="40" name="Column4" dataDxfId="24" totalsRowDxfId="25">
      <calculatedColumnFormula>+Table13[[#This Row],[METERED SALES]]+Table13[[#This Row],[UNMETERED SALES]]</calculatedColumnFormula>
    </tableColumn>
    <tableColumn id="28" name="TOTAL SALES AA=Y+Z" totalsRowDxfId="23"/>
    <tableColumn id="43" name="Column5" dataDxfId="21" totalsRowDxfId="22">
      <calculatedColumnFormula>+((Table13[[#This Row],[Column1]]-Table13[[#This Row],[Column4]])/Table13[[#This Row],[Column4]]*100)</calculatedColumnFormula>
    </tableColumn>
    <tableColumn id="41" name="Column2" dataDxfId="19" totalsRowDxfId="20">
      <calculatedColumnFormula>+((Table13[[#This Row],[Column1]]-Table13[[#This Row],[TOTAL SALES AA=Y+Z]])/Table13[[#This Row],[Column1]]*100)</calculatedColumnFormula>
    </tableColumn>
    <tableColumn id="29" name="T AND D LOSS AB=(X-W/X)*100" dataDxfId="17" totalsRowDxfId="18"/>
    <tableColumn id="30" name="DEMAND" totalsRowDxfId="16"/>
    <tableColumn id="31" name="COLLECTION" totalsRowDxfId="15"/>
    <tableColumn id="32" name="BILLING EFFICIENCY AE=AA/X" totalsRowDxfId="14"/>
    <tableColumn id="33" name="COLLECTION EFFICIENCY AF=AD/AC" totalsRowDxfId="13"/>
    <tableColumn id="34" name="AT AND C LOSS AG=((1-AE*AF)*100" totalsRowDxfId="12"/>
    <tableColumn id="35" name="REMARKS" totalsRowDxfId="11"/>
    <tableColumn id="36" name="STATUS" totalsRowDxfId="10"/>
    <tableColumn id="37" name="ENRTYTIME" totalsRowDxfId="9"/>
    <tableColumn id="38" name="loc_code" totalsRowDxfId="8"/>
    <tableColumn id="42" name="Column3" dataDxfId="6" totalsRowDxfId="7">
      <calculatedColumnFormula>+Table13[[#This Row],[Column1]]-Table13[[#This Row],[TOTAL SALES AA=Y+Z]]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tabSelected="1" topLeftCell="F1" workbookViewId="0">
      <selection activeCell="AU20" sqref="AU20"/>
    </sheetView>
  </sheetViews>
  <sheetFormatPr defaultColWidth="6.28515625" defaultRowHeight="15.75" x14ac:dyDescent="0.25"/>
  <cols>
    <col min="1" max="5" width="0" style="2" hidden="1" customWidth="1"/>
    <col min="6" max="6" width="15.85546875" style="2" customWidth="1"/>
    <col min="7" max="7" width="15.140625" style="2" hidden="1" customWidth="1"/>
    <col min="8" max="8" width="20.5703125" style="2" hidden="1" customWidth="1"/>
    <col min="9" max="9" width="30.85546875" style="2" customWidth="1"/>
    <col min="10" max="10" width="6.28515625" style="2"/>
    <col min="11" max="11" width="17.42578125" style="2" customWidth="1"/>
    <col min="12" max="21" width="13.42578125" style="2" hidden="1" customWidth="1"/>
    <col min="22" max="23" width="13.42578125" style="9" customWidth="1"/>
    <col min="24" max="24" width="10.5703125" style="9" customWidth="1"/>
    <col min="25" max="26" width="8.28515625" style="2" hidden="1" customWidth="1"/>
    <col min="27" max="28" width="8.28515625" style="10" hidden="1" customWidth="1"/>
    <col min="29" max="29" width="8.28515625" style="2" hidden="1" customWidth="1"/>
    <col min="30" max="30" width="8.28515625" style="18" hidden="1" customWidth="1"/>
    <col min="31" max="31" width="13" style="2" hidden="1" customWidth="1"/>
    <col min="32" max="41" width="8.28515625" style="2" hidden="1" customWidth="1"/>
    <col min="42" max="42" width="4.7109375" style="2" hidden="1" customWidth="1"/>
    <col min="43" max="43" width="6.28515625" style="2" hidden="1" customWidth="1"/>
    <col min="44" max="44" width="0" style="2" hidden="1" customWidth="1"/>
    <col min="45" max="16384" width="6.28515625" style="2"/>
  </cols>
  <sheetData>
    <row r="1" spans="1:48" ht="18.75" x14ac:dyDescent="0.3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/>
      <c r="Z1" s="1" t="s">
        <v>0</v>
      </c>
      <c r="AA1" s="1" t="s">
        <v>0</v>
      </c>
      <c r="AB1" s="1" t="s">
        <v>0</v>
      </c>
      <c r="AC1" s="1" t="s">
        <v>0</v>
      </c>
      <c r="AD1" s="1"/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  <c r="AJ1" s="1" t="s">
        <v>0</v>
      </c>
      <c r="AK1" s="1" t="s">
        <v>0</v>
      </c>
      <c r="AL1" s="1" t="s">
        <v>0</v>
      </c>
      <c r="AM1" s="1" t="s">
        <v>0</v>
      </c>
      <c r="AN1" s="1" t="s">
        <v>0</v>
      </c>
    </row>
    <row r="2" spans="1:48" ht="18.75" x14ac:dyDescent="0.3">
      <c r="A2" s="1" t="s">
        <v>1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/>
      <c r="Z2" s="1" t="s">
        <v>1</v>
      </c>
      <c r="AA2" s="1" t="s">
        <v>1</v>
      </c>
      <c r="AB2" s="1" t="s">
        <v>1</v>
      </c>
      <c r="AC2" s="1" t="s">
        <v>1</v>
      </c>
      <c r="AD2" s="1"/>
      <c r="AE2" s="1" t="s">
        <v>1</v>
      </c>
      <c r="AF2" s="1" t="s">
        <v>1</v>
      </c>
      <c r="AG2" s="1" t="s">
        <v>1</v>
      </c>
      <c r="AH2" s="1" t="s">
        <v>1</v>
      </c>
      <c r="AI2" s="1" t="s">
        <v>1</v>
      </c>
      <c r="AJ2" s="1" t="s">
        <v>1</v>
      </c>
      <c r="AK2" s="1" t="s">
        <v>1</v>
      </c>
      <c r="AL2" s="1" t="s">
        <v>1</v>
      </c>
      <c r="AM2" s="1" t="s">
        <v>1</v>
      </c>
      <c r="AN2" s="1" t="s">
        <v>1</v>
      </c>
    </row>
    <row r="3" spans="1:48" ht="18.75" x14ac:dyDescent="0.3">
      <c r="A3" s="1" t="s">
        <v>2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1" t="s">
        <v>2</v>
      </c>
      <c r="L3" s="1" t="s">
        <v>2</v>
      </c>
      <c r="M3" s="1" t="s">
        <v>2</v>
      </c>
      <c r="N3" s="1" t="s">
        <v>2</v>
      </c>
      <c r="O3" s="1" t="s">
        <v>2</v>
      </c>
      <c r="P3" s="1" t="s">
        <v>2</v>
      </c>
      <c r="Q3" s="1" t="s">
        <v>2</v>
      </c>
      <c r="R3" s="1" t="s">
        <v>2</v>
      </c>
      <c r="S3" s="1" t="s">
        <v>2</v>
      </c>
      <c r="T3" s="1" t="s">
        <v>2</v>
      </c>
      <c r="U3" s="1" t="s">
        <v>2</v>
      </c>
      <c r="V3" s="1" t="s">
        <v>2</v>
      </c>
      <c r="W3" s="1" t="s">
        <v>2</v>
      </c>
      <c r="X3" s="1" t="s">
        <v>2</v>
      </c>
      <c r="Y3" s="1"/>
      <c r="Z3" s="1" t="s">
        <v>2</v>
      </c>
      <c r="AA3" s="1" t="s">
        <v>2</v>
      </c>
      <c r="AB3" s="1" t="s">
        <v>2</v>
      </c>
      <c r="AC3" s="1" t="s">
        <v>2</v>
      </c>
      <c r="AD3" s="1"/>
      <c r="AE3" s="1" t="s">
        <v>2</v>
      </c>
      <c r="AF3" s="1" t="s">
        <v>2</v>
      </c>
      <c r="AG3" s="1" t="s">
        <v>2</v>
      </c>
      <c r="AH3" s="1" t="s">
        <v>2</v>
      </c>
      <c r="AI3" s="1" t="s">
        <v>2</v>
      </c>
      <c r="AJ3" s="1" t="s">
        <v>2</v>
      </c>
      <c r="AK3" s="1" t="s">
        <v>2</v>
      </c>
      <c r="AL3" s="1" t="s">
        <v>2</v>
      </c>
      <c r="AM3" s="1" t="s">
        <v>2</v>
      </c>
      <c r="AN3" s="1" t="s">
        <v>2</v>
      </c>
    </row>
    <row r="4" spans="1:48" x14ac:dyDescent="0.25">
      <c r="A4" s="3"/>
      <c r="B4" s="4" t="s">
        <v>3</v>
      </c>
      <c r="C4" s="5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Y4" s="3"/>
      <c r="Z4" s="3"/>
      <c r="AA4" s="6"/>
      <c r="AB4" s="6"/>
      <c r="AC4" s="3"/>
      <c r="AD4" s="7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8" x14ac:dyDescent="0.25">
      <c r="A5" s="3"/>
      <c r="B5" s="4" t="s">
        <v>5</v>
      </c>
      <c r="C5" s="4" t="s">
        <v>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Y5" s="3"/>
      <c r="Z5" s="3"/>
      <c r="AA5" s="6"/>
      <c r="AB5" s="6"/>
      <c r="AC5" s="3"/>
      <c r="AD5" s="7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8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Y6" s="8"/>
      <c r="Z6" s="8"/>
      <c r="AC6" s="8"/>
      <c r="AD6" s="11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8" x14ac:dyDescent="0.25">
      <c r="A7" s="12"/>
      <c r="B7" s="12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2" t="s">
        <v>15</v>
      </c>
      <c r="K7" s="12" t="s">
        <v>16</v>
      </c>
      <c r="L7" s="12" t="s">
        <v>17</v>
      </c>
      <c r="M7" s="12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12" t="s">
        <v>24</v>
      </c>
      <c r="T7" s="12" t="s">
        <v>25</v>
      </c>
      <c r="U7" s="13" t="s">
        <v>26</v>
      </c>
      <c r="V7" s="31" t="s">
        <v>27</v>
      </c>
      <c r="W7" s="31" t="s">
        <v>28</v>
      </c>
      <c r="X7" s="31" t="s">
        <v>29</v>
      </c>
      <c r="Y7" s="14"/>
      <c r="Z7" s="12" t="s">
        <v>30</v>
      </c>
      <c r="AA7" s="15" t="s">
        <v>31</v>
      </c>
      <c r="AB7" s="15" t="s">
        <v>32</v>
      </c>
      <c r="AC7" s="12" t="s">
        <v>33</v>
      </c>
      <c r="AD7" s="16"/>
      <c r="AE7" s="12" t="s">
        <v>34</v>
      </c>
      <c r="AF7" s="12" t="s">
        <v>35</v>
      </c>
      <c r="AG7" s="12" t="s">
        <v>36</v>
      </c>
      <c r="AH7" s="12" t="s">
        <v>37</v>
      </c>
      <c r="AI7" s="17" t="s">
        <v>38</v>
      </c>
      <c r="AJ7" s="17" t="s">
        <v>39</v>
      </c>
      <c r="AK7" s="17" t="s">
        <v>40</v>
      </c>
      <c r="AL7" s="17" t="s">
        <v>41</v>
      </c>
      <c r="AM7" s="17" t="s">
        <v>42</v>
      </c>
      <c r="AN7" s="17" t="s">
        <v>43</v>
      </c>
    </row>
    <row r="8" spans="1:48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  <c r="Q8" s="2" t="s">
        <v>60</v>
      </c>
      <c r="R8" s="2" t="s">
        <v>61</v>
      </c>
      <c r="S8" s="2" t="s">
        <v>62</v>
      </c>
      <c r="T8" s="2" t="s">
        <v>63</v>
      </c>
      <c r="U8" s="2" t="s">
        <v>64</v>
      </c>
      <c r="V8" s="9" t="s">
        <v>65</v>
      </c>
      <c r="W8" s="9" t="s">
        <v>66</v>
      </c>
      <c r="X8" s="9" t="s">
        <v>67</v>
      </c>
      <c r="Y8" s="2" t="s">
        <v>68</v>
      </c>
      <c r="Z8" s="2" t="s">
        <v>69</v>
      </c>
      <c r="AA8" s="10" t="s">
        <v>70</v>
      </c>
      <c r="AB8" s="10" t="s">
        <v>71</v>
      </c>
      <c r="AC8" s="10" t="s">
        <v>72</v>
      </c>
      <c r="AD8" s="2" t="s">
        <v>73</v>
      </c>
      <c r="AE8" s="2" t="s">
        <v>74</v>
      </c>
      <c r="AF8" s="18" t="s">
        <v>75</v>
      </c>
      <c r="AG8" s="2" t="s">
        <v>76</v>
      </c>
      <c r="AH8" s="2" t="s">
        <v>77</v>
      </c>
      <c r="AI8" s="2" t="s">
        <v>78</v>
      </c>
      <c r="AJ8" s="2" t="s">
        <v>79</v>
      </c>
      <c r="AK8" s="2" t="s">
        <v>80</v>
      </c>
      <c r="AL8" s="2" t="s">
        <v>81</v>
      </c>
      <c r="AM8" s="2" t="s">
        <v>82</v>
      </c>
      <c r="AN8" s="2" t="s">
        <v>83</v>
      </c>
      <c r="AO8" s="2" t="s">
        <v>84</v>
      </c>
      <c r="AP8" s="2" t="s">
        <v>85</v>
      </c>
      <c r="AQ8" s="2" t="s">
        <v>86</v>
      </c>
    </row>
    <row r="9" spans="1:48" x14ac:dyDescent="0.25">
      <c r="A9" s="2">
        <v>80</v>
      </c>
      <c r="B9" s="2" t="s">
        <v>87</v>
      </c>
      <c r="C9" s="2" t="s">
        <v>88</v>
      </c>
      <c r="D9" s="2" t="s">
        <v>89</v>
      </c>
      <c r="E9" s="2" t="s">
        <v>89</v>
      </c>
      <c r="F9" s="2" t="s">
        <v>90</v>
      </c>
      <c r="G9" s="2" t="s">
        <v>89</v>
      </c>
      <c r="I9" s="2" t="s">
        <v>91</v>
      </c>
      <c r="J9" s="2" t="s">
        <v>92</v>
      </c>
      <c r="K9" s="2" t="s">
        <v>93</v>
      </c>
      <c r="L9" s="2">
        <v>10534</v>
      </c>
      <c r="M9" s="2">
        <v>8301</v>
      </c>
      <c r="N9" s="2">
        <v>2233</v>
      </c>
      <c r="O9" s="2">
        <v>107</v>
      </c>
      <c r="P9" s="2">
        <v>0</v>
      </c>
      <c r="Q9" s="2">
        <v>12131.6</v>
      </c>
      <c r="R9" s="2">
        <v>12380.6</v>
      </c>
      <c r="S9" s="2">
        <v>2000</v>
      </c>
      <c r="T9" s="2">
        <v>0</v>
      </c>
      <c r="U9" s="2">
        <v>498000</v>
      </c>
      <c r="V9" s="9">
        <v>880000</v>
      </c>
      <c r="W9" s="9">
        <v>0</v>
      </c>
      <c r="X9" s="9">
        <v>9098.9</v>
      </c>
      <c r="Y9" s="2">
        <f>+Table13[[#This Row],[CONSUMPTION T=(Q-P)*R+S]]+Table13[[#This Row],[IMPORTED ENERGY]]+Table13[[#This Row],[SRTPV CONSUMPTION]]-Table13[[#This Row],[EXPORTED ENERGY]]</f>
        <v>1387098.9</v>
      </c>
      <c r="Z9" s="2">
        <v>498000</v>
      </c>
      <c r="AA9" s="10">
        <v>1231864.1100000001</v>
      </c>
      <c r="AB9" s="10">
        <v>27611.35</v>
      </c>
      <c r="AC9" s="10">
        <f>+Table13[[#This Row],[METERED SALES]]+Table13[[#This Row],[UNMETERED SALES]]</f>
        <v>1259475.4600000002</v>
      </c>
      <c r="AD9" s="2">
        <v>1259475.46</v>
      </c>
      <c r="AE9" s="10">
        <f>+((Table13[[#This Row],[Column1]]-Table13[[#This Row],[Column4]])/Table13[[#This Row],[Column4]]*100)</f>
        <v>10.133062854595016</v>
      </c>
      <c r="AF9" s="19">
        <f>+((Table13[[#This Row],[Column1]]-Table13[[#This Row],[TOTAL SALES AA=Y+Z]])/Table13[[#This Row],[Column1]]*100)</f>
        <v>9.2007455272295253</v>
      </c>
      <c r="AG9" s="2">
        <v>-152.91</v>
      </c>
      <c r="AH9" s="2">
        <v>12229305.630000001</v>
      </c>
      <c r="AI9" s="2">
        <v>8968433.0800000001</v>
      </c>
      <c r="AJ9" s="2">
        <v>2.5291000000000001</v>
      </c>
      <c r="AK9" s="2">
        <v>0.73340000000000005</v>
      </c>
      <c r="AL9" s="2">
        <v>-112.14</v>
      </c>
      <c r="AO9" s="2" t="s">
        <v>94</v>
      </c>
      <c r="AP9" s="2">
        <v>11121</v>
      </c>
      <c r="AQ9" s="2">
        <f>+Table13[[#This Row],[Column1]]-Table13[[#This Row],[TOTAL SALES AA=Y+Z]]</f>
        <v>127623.43999999994</v>
      </c>
    </row>
    <row r="10" spans="1:48" x14ac:dyDescent="0.25">
      <c r="A10" s="2">
        <v>81</v>
      </c>
      <c r="B10" s="2" t="s">
        <v>87</v>
      </c>
      <c r="C10" s="2" t="s">
        <v>88</v>
      </c>
      <c r="D10" s="2" t="s">
        <v>89</v>
      </c>
      <c r="E10" s="2" t="s">
        <v>89</v>
      </c>
      <c r="F10" s="2" t="s">
        <v>90</v>
      </c>
      <c r="G10" s="2" t="s">
        <v>89</v>
      </c>
      <c r="I10" s="2" t="s">
        <v>95</v>
      </c>
      <c r="J10" s="2" t="s">
        <v>92</v>
      </c>
      <c r="K10" s="2" t="s">
        <v>96</v>
      </c>
      <c r="L10" s="2">
        <v>3477</v>
      </c>
      <c r="M10" s="2">
        <v>2953</v>
      </c>
      <c r="N10" s="2">
        <v>524</v>
      </c>
      <c r="O10" s="2">
        <v>71</v>
      </c>
      <c r="P10" s="2">
        <v>0</v>
      </c>
      <c r="Q10" s="2">
        <v>9040</v>
      </c>
      <c r="R10" s="2">
        <v>9541.2999999999993</v>
      </c>
      <c r="S10" s="2">
        <v>2000</v>
      </c>
      <c r="T10" s="2">
        <v>0</v>
      </c>
      <c r="U10" s="2">
        <v>1002600</v>
      </c>
      <c r="W10" s="9">
        <v>290000</v>
      </c>
      <c r="X10" s="9">
        <v>997.3</v>
      </c>
      <c r="Y10" s="2">
        <f>+Table13[[#This Row],[CONSUMPTION T=(Q-P)*R+S]]+Table13[[#This Row],[IMPORTED ENERGY]]+Table13[[#This Row],[SRTPV CONSUMPTION]]-Table13[[#This Row],[EXPORTED ENERGY]]</f>
        <v>713597.3</v>
      </c>
      <c r="Z10" s="2">
        <v>1002600</v>
      </c>
      <c r="AA10" s="10">
        <v>635338.29</v>
      </c>
      <c r="AB10" s="10">
        <v>18321.55</v>
      </c>
      <c r="AC10" s="10">
        <f>+Table13[[#This Row],[METERED SALES]]+Table13[[#This Row],[UNMETERED SALES]]</f>
        <v>653659.84000000008</v>
      </c>
      <c r="AD10" s="2">
        <v>653659.84</v>
      </c>
      <c r="AE10" s="10">
        <f>+((Table13[[#This Row],[Column1]]-Table13[[#This Row],[Column4]])/Table13[[#This Row],[Column4]]*100)</f>
        <v>9.1695185067511495</v>
      </c>
      <c r="AF10" s="19">
        <f>+((Table13[[#This Row],[Column1]]-Table13[[#This Row],[TOTAL SALES AA=Y+Z]])/Table13[[#This Row],[Column1]]*100)</f>
        <v>8.3993395154382</v>
      </c>
      <c r="AG10" s="2">
        <v>34.799999999999997</v>
      </c>
      <c r="AH10" s="2">
        <v>6480042.6900000004</v>
      </c>
      <c r="AI10" s="2">
        <v>5750605.6799999997</v>
      </c>
      <c r="AJ10" s="2">
        <v>0.65200000000000002</v>
      </c>
      <c r="AK10" s="2">
        <v>0.88739999999999997</v>
      </c>
      <c r="AL10" s="2">
        <v>30.88</v>
      </c>
      <c r="AO10" s="2" t="s">
        <v>94</v>
      </c>
      <c r="AP10" s="2">
        <v>11121</v>
      </c>
      <c r="AQ10" s="2">
        <f>+Table13[[#This Row],[Column1]]-Table13[[#This Row],[TOTAL SALES AA=Y+Z]]</f>
        <v>59937.460000000079</v>
      </c>
    </row>
    <row r="11" spans="1:48" x14ac:dyDescent="0.25">
      <c r="A11" s="2">
        <v>64</v>
      </c>
      <c r="B11" s="2" t="s">
        <v>87</v>
      </c>
      <c r="C11" s="2" t="s">
        <v>88</v>
      </c>
      <c r="D11" s="2" t="s">
        <v>89</v>
      </c>
      <c r="E11" s="2" t="s">
        <v>89</v>
      </c>
      <c r="F11" s="2" t="s">
        <v>90</v>
      </c>
      <c r="G11" s="2" t="s">
        <v>89</v>
      </c>
      <c r="I11" s="2" t="s">
        <v>97</v>
      </c>
      <c r="J11" s="2" t="s">
        <v>92</v>
      </c>
      <c r="K11" s="2" t="s">
        <v>98</v>
      </c>
      <c r="L11" s="2">
        <v>8123</v>
      </c>
      <c r="M11" s="2">
        <v>7223</v>
      </c>
      <c r="N11" s="2">
        <v>900</v>
      </c>
      <c r="O11" s="2">
        <v>109</v>
      </c>
      <c r="P11" s="2">
        <v>0</v>
      </c>
      <c r="Q11" s="2">
        <v>22449.9</v>
      </c>
      <c r="R11" s="2">
        <v>22694.7</v>
      </c>
      <c r="S11" s="2">
        <v>2000</v>
      </c>
      <c r="T11" s="2">
        <v>0</v>
      </c>
      <c r="U11" s="2">
        <v>489600</v>
      </c>
      <c r="V11" s="9">
        <v>330000</v>
      </c>
      <c r="W11" s="9">
        <v>0</v>
      </c>
      <c r="X11" s="9">
        <v>87</v>
      </c>
      <c r="Y11" s="2">
        <f>+Table13[[#This Row],[CONSUMPTION T=(Q-P)*R+S]]+Table13[[#This Row],[IMPORTED ENERGY]]+Table13[[#This Row],[SRTPV CONSUMPTION]]-Table13[[#This Row],[EXPORTED ENERGY]]</f>
        <v>819687</v>
      </c>
      <c r="Z11" s="2">
        <v>489600</v>
      </c>
      <c r="AA11" s="10">
        <v>716449.5</v>
      </c>
      <c r="AB11" s="10">
        <v>28127.45</v>
      </c>
      <c r="AC11" s="10">
        <f>+Table13[[#This Row],[METERED SALES]]+Table13[[#This Row],[UNMETERED SALES]]</f>
        <v>744576.95</v>
      </c>
      <c r="AD11" s="2">
        <v>744576.95</v>
      </c>
      <c r="AE11" s="10">
        <f>+((Table13[[#This Row],[Column1]]-Table13[[#This Row],[Column4]])/Table13[[#This Row],[Column4]]*100)</f>
        <v>10.087614181448949</v>
      </c>
      <c r="AF11" s="19">
        <f>+((Table13[[#This Row],[Column1]]-Table13[[#This Row],[TOTAL SALES AA=Y+Z]])/Table13[[#This Row],[Column1]]*100)</f>
        <v>9.1632598784658104</v>
      </c>
      <c r="AG11" s="2">
        <v>-52.08</v>
      </c>
      <c r="AH11" s="2">
        <v>7846445.8140000002</v>
      </c>
      <c r="AI11" s="2">
        <v>6039307.0499999998</v>
      </c>
      <c r="AJ11" s="2">
        <v>1.5207999999999999</v>
      </c>
      <c r="AK11" s="2">
        <v>0.76970000000000005</v>
      </c>
      <c r="AL11" s="2">
        <v>-40.090000000000003</v>
      </c>
      <c r="AO11" s="2" t="s">
        <v>94</v>
      </c>
      <c r="AP11" s="2">
        <v>11121</v>
      </c>
      <c r="AQ11" s="2">
        <f>+Table13[[#This Row],[Column1]]-Table13[[#This Row],[TOTAL SALES AA=Y+Z]]</f>
        <v>75110.050000000047</v>
      </c>
    </row>
    <row r="12" spans="1:48" x14ac:dyDescent="0.25">
      <c r="A12" s="2">
        <v>55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90</v>
      </c>
      <c r="G12" s="2" t="s">
        <v>89</v>
      </c>
      <c r="I12" s="2" t="s">
        <v>99</v>
      </c>
      <c r="J12" s="2" t="s">
        <v>92</v>
      </c>
      <c r="K12" s="2" t="s">
        <v>100</v>
      </c>
      <c r="L12" s="2">
        <v>7797</v>
      </c>
      <c r="M12" s="2">
        <v>3523</v>
      </c>
      <c r="N12" s="2">
        <v>4274</v>
      </c>
      <c r="O12" s="2">
        <v>711</v>
      </c>
      <c r="P12" s="2">
        <v>0</v>
      </c>
      <c r="Q12" s="2">
        <v>43537.2</v>
      </c>
      <c r="R12" s="2">
        <v>44195</v>
      </c>
      <c r="S12" s="2">
        <v>2000</v>
      </c>
      <c r="T12" s="2">
        <v>0</v>
      </c>
      <c r="U12" s="2">
        <v>1315600</v>
      </c>
      <c r="X12" s="9">
        <v>165155</v>
      </c>
      <c r="Y12" s="2">
        <f>+Table13[[#This Row],[CONSUMPTION T=(Q-P)*R+S]]+Table13[[#This Row],[IMPORTED ENERGY]]+Table13[[#This Row],[SRTPV CONSUMPTION]]-Table13[[#This Row],[EXPORTED ENERGY]]</f>
        <v>1480755</v>
      </c>
      <c r="Z12" s="2">
        <v>1315600</v>
      </c>
      <c r="AA12" s="10">
        <v>1168325.8799999999</v>
      </c>
      <c r="AB12" s="10">
        <v>183473.55</v>
      </c>
      <c r="AC12" s="10">
        <f>+Table13[[#This Row],[METERED SALES]]+Table13[[#This Row],[UNMETERED SALES]]</f>
        <v>1351799.43</v>
      </c>
      <c r="AD12" s="2">
        <v>1351799.43</v>
      </c>
      <c r="AE12" s="10">
        <f>+((Table13[[#This Row],[Column1]]-Table13[[#This Row],[Column4]])/Table13[[#This Row],[Column4]]*100)</f>
        <v>9.5395490734894057</v>
      </c>
      <c r="AF12" s="19">
        <f>+((Table13[[#This Row],[Column1]]-Table13[[#This Row],[TOTAL SALES AA=Y+Z]])/Table13[[#This Row],[Column1]]*100)</f>
        <v>8.7087715388433651</v>
      </c>
      <c r="AG12" s="2">
        <v>-2.75</v>
      </c>
      <c r="AH12" s="2">
        <v>13725227.08</v>
      </c>
      <c r="AI12" s="2">
        <v>12302237.51</v>
      </c>
      <c r="AJ12" s="2">
        <v>1.0275000000000001</v>
      </c>
      <c r="AK12" s="2">
        <v>0.89629999999999999</v>
      </c>
      <c r="AL12" s="2">
        <v>-2.46</v>
      </c>
      <c r="AO12" s="2" t="s">
        <v>94</v>
      </c>
      <c r="AP12" s="2">
        <v>11121</v>
      </c>
      <c r="AQ12" s="2">
        <f>+Table13[[#This Row],[Column1]]-Table13[[#This Row],[TOTAL SALES AA=Y+Z]]</f>
        <v>128955.57000000007</v>
      </c>
    </row>
    <row r="13" spans="1:48" x14ac:dyDescent="0.25">
      <c r="A13" s="2">
        <v>54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90</v>
      </c>
      <c r="G13" s="2" t="s">
        <v>89</v>
      </c>
      <c r="I13" s="2" t="s">
        <v>101</v>
      </c>
      <c r="J13" s="2" t="s">
        <v>92</v>
      </c>
      <c r="K13" s="2" t="s">
        <v>102</v>
      </c>
      <c r="L13" s="2">
        <v>5145</v>
      </c>
      <c r="M13" s="2">
        <v>4508</v>
      </c>
      <c r="N13" s="2">
        <v>637</v>
      </c>
      <c r="O13" s="2">
        <v>35</v>
      </c>
      <c r="P13" s="2">
        <v>0</v>
      </c>
      <c r="Q13" s="2">
        <v>45445</v>
      </c>
      <c r="R13" s="2">
        <v>46018.8</v>
      </c>
      <c r="S13" s="2">
        <v>2000</v>
      </c>
      <c r="T13" s="2">
        <v>0</v>
      </c>
      <c r="U13" s="2">
        <v>1147600</v>
      </c>
      <c r="W13" s="9">
        <v>250000</v>
      </c>
      <c r="X13" s="9">
        <v>100418</v>
      </c>
      <c r="Y13" s="2">
        <f>+Table13[[#This Row],[CONSUMPTION T=(Q-P)*R+S]]+Table13[[#This Row],[IMPORTED ENERGY]]+Table13[[#This Row],[SRTPV CONSUMPTION]]-Table13[[#This Row],[EXPORTED ENERGY]]</f>
        <v>998018</v>
      </c>
      <c r="Z13" s="2">
        <v>1147600</v>
      </c>
      <c r="AA13" s="10">
        <v>900922.21</v>
      </c>
      <c r="AB13" s="10">
        <v>9423.7000000000007</v>
      </c>
      <c r="AC13" s="10">
        <f>+Table13[[#This Row],[METERED SALES]]+Table13[[#This Row],[UNMETERED SALES]]</f>
        <v>910345.90999999992</v>
      </c>
      <c r="AD13" s="2">
        <v>910345.91</v>
      </c>
      <c r="AE13" s="10">
        <f>+((Table13[[#This Row],[Column1]]-Table13[[#This Row],[Column4]])/Table13[[#This Row],[Column4]]*100)</f>
        <v>9.6306347990293162</v>
      </c>
      <c r="AF13" s="19">
        <f>+((Table13[[#This Row],[Column1]]-Table13[[#This Row],[TOTAL SALES AA=Y+Z]])/Table13[[#This Row],[Column1]]*100)</f>
        <v>8.7846201170720342</v>
      </c>
      <c r="AG13" s="2">
        <v>20.67</v>
      </c>
      <c r="AH13" s="2">
        <v>9210909.3000000007</v>
      </c>
      <c r="AI13" s="2">
        <v>8160434.25</v>
      </c>
      <c r="AJ13" s="2">
        <v>0.79330000000000001</v>
      </c>
      <c r="AK13" s="2">
        <v>0.88600000000000001</v>
      </c>
      <c r="AL13" s="2">
        <v>18.309999999999999</v>
      </c>
      <c r="AO13" s="2" t="s">
        <v>94</v>
      </c>
      <c r="AP13" s="2">
        <v>11121</v>
      </c>
      <c r="AQ13" s="2">
        <f>+Table13[[#This Row],[Column1]]-Table13[[#This Row],[TOTAL SALES AA=Y+Z]]</f>
        <v>87672.089999999967</v>
      </c>
    </row>
    <row r="14" spans="1:48" x14ac:dyDescent="0.25">
      <c r="A14" s="2">
        <v>52</v>
      </c>
      <c r="B14" s="2" t="s">
        <v>87</v>
      </c>
      <c r="C14" s="2" t="s">
        <v>88</v>
      </c>
      <c r="D14" s="2" t="s">
        <v>89</v>
      </c>
      <c r="E14" s="2" t="s">
        <v>89</v>
      </c>
      <c r="F14" s="2" t="s">
        <v>90</v>
      </c>
      <c r="G14" s="2" t="s">
        <v>89</v>
      </c>
      <c r="I14" s="2" t="s">
        <v>103</v>
      </c>
      <c r="J14" s="2" t="s">
        <v>92</v>
      </c>
      <c r="K14" s="2" t="s">
        <v>104</v>
      </c>
      <c r="L14" s="2">
        <v>3400</v>
      </c>
      <c r="M14" s="2">
        <v>3072</v>
      </c>
      <c r="N14" s="2">
        <v>328</v>
      </c>
      <c r="O14" s="2">
        <v>1</v>
      </c>
      <c r="P14" s="2">
        <v>0</v>
      </c>
      <c r="Q14" s="2">
        <v>54943.1</v>
      </c>
      <c r="R14" s="2">
        <v>55454.3</v>
      </c>
      <c r="S14" s="2">
        <v>2000</v>
      </c>
      <c r="T14" s="2">
        <v>0</v>
      </c>
      <c r="U14" s="2">
        <v>1022400</v>
      </c>
      <c r="V14" s="9">
        <v>20000</v>
      </c>
      <c r="W14" s="9">
        <v>0</v>
      </c>
      <c r="X14" s="9">
        <v>105001.78</v>
      </c>
      <c r="Y14" s="2">
        <f>+Table13[[#This Row],[CONSUMPTION T=(Q-P)*R+S]]+Table13[[#This Row],[IMPORTED ENERGY]]+Table13[[#This Row],[SRTPV CONSUMPTION]]-Table13[[#This Row],[EXPORTED ENERGY]]</f>
        <v>1147401.78</v>
      </c>
      <c r="Z14" s="2">
        <v>1022400</v>
      </c>
      <c r="AA14" s="10">
        <v>1040787.88</v>
      </c>
      <c r="AB14" s="10">
        <v>258.05</v>
      </c>
      <c r="AC14" s="10">
        <f>+Table13[[#This Row],[METERED SALES]]+Table13[[#This Row],[UNMETERED SALES]]</f>
        <v>1041045.93</v>
      </c>
      <c r="AD14" s="2">
        <v>1041045.93</v>
      </c>
      <c r="AE14" s="10">
        <f>+((Table13[[#This Row],[Column1]]-Table13[[#This Row],[Column4]])/Table13[[#This Row],[Column4]]*100)</f>
        <v>10.216249536655887</v>
      </c>
      <c r="AF14" s="19">
        <f>+((Table13[[#This Row],[Column1]]-Table13[[#This Row],[TOTAL SALES AA=Y+Z]])/Table13[[#This Row],[Column1]]*100)</f>
        <v>9.2692770617803966</v>
      </c>
      <c r="AG14" s="2">
        <v>-1.82</v>
      </c>
      <c r="AH14" s="2">
        <v>10645801.289999999</v>
      </c>
      <c r="AI14" s="2">
        <v>8714481.1600000001</v>
      </c>
      <c r="AJ14" s="2">
        <v>1.0182</v>
      </c>
      <c r="AK14" s="2">
        <v>0.81859999999999999</v>
      </c>
      <c r="AL14" s="2">
        <v>-1.49</v>
      </c>
      <c r="AO14" s="2" t="s">
        <v>94</v>
      </c>
      <c r="AP14" s="2">
        <v>11121</v>
      </c>
      <c r="AQ14" s="2">
        <f>+Table13[[#This Row],[Column1]]-Table13[[#This Row],[TOTAL SALES AA=Y+Z]]</f>
        <v>106355.84999999998</v>
      </c>
    </row>
    <row r="15" spans="1:48" x14ac:dyDescent="0.25">
      <c r="A15" s="2">
        <v>53</v>
      </c>
      <c r="B15" s="2" t="s">
        <v>87</v>
      </c>
      <c r="C15" s="2" t="s">
        <v>88</v>
      </c>
      <c r="D15" s="2" t="s">
        <v>89</v>
      </c>
      <c r="E15" s="2" t="s">
        <v>89</v>
      </c>
      <c r="F15" s="2" t="s">
        <v>90</v>
      </c>
      <c r="G15" s="2" t="s">
        <v>89</v>
      </c>
      <c r="I15" s="2" t="s">
        <v>105</v>
      </c>
      <c r="J15" s="2" t="s">
        <v>92</v>
      </c>
      <c r="K15" s="2" t="s">
        <v>106</v>
      </c>
      <c r="L15" s="2">
        <v>6021</v>
      </c>
      <c r="M15" s="2">
        <v>5558</v>
      </c>
      <c r="N15" s="2">
        <v>463</v>
      </c>
      <c r="O15" s="2">
        <v>177</v>
      </c>
      <c r="P15" s="2">
        <v>0</v>
      </c>
      <c r="Q15" s="2">
        <v>50703.4</v>
      </c>
      <c r="R15" s="2">
        <v>51130</v>
      </c>
      <c r="S15" s="2">
        <v>2000</v>
      </c>
      <c r="T15" s="2">
        <v>0</v>
      </c>
      <c r="U15" s="2">
        <v>853200</v>
      </c>
      <c r="V15" s="9">
        <v>540000</v>
      </c>
      <c r="X15" s="9">
        <v>909.8</v>
      </c>
      <c r="Y15" s="2">
        <f>+Table13[[#This Row],[CONSUMPTION T=(Q-P)*R+S]]+Table13[[#This Row],[IMPORTED ENERGY]]+Table13[[#This Row],[SRTPV CONSUMPTION]]-Table13[[#This Row],[EXPORTED ENERGY]]</f>
        <v>1394109.8</v>
      </c>
      <c r="Z15" s="2">
        <v>853200</v>
      </c>
      <c r="AA15" s="10">
        <v>1218881.73</v>
      </c>
      <c r="AB15" s="10">
        <v>45674.85</v>
      </c>
      <c r="AC15" s="10">
        <f>+Table13[[#This Row],[METERED SALES]]+Table13[[#This Row],[UNMETERED SALES]]</f>
        <v>1264556.58</v>
      </c>
      <c r="AD15" s="2">
        <v>1264556.58</v>
      </c>
      <c r="AE15" s="10">
        <f>+((Table13[[#This Row],[Column1]]-Table13[[#This Row],[Column4]])/Table13[[#This Row],[Column4]]*100)</f>
        <v>10.24495242435099</v>
      </c>
      <c r="AF15" s="19">
        <f>+((Table13[[#This Row],[Column1]]-Table13[[#This Row],[TOTAL SALES AA=Y+Z]])/Table13[[#This Row],[Column1]]*100)</f>
        <v>9.2928993110872593</v>
      </c>
      <c r="AG15" s="2">
        <v>-48.21</v>
      </c>
      <c r="AH15" s="2">
        <v>12154027.226</v>
      </c>
      <c r="AI15" s="2">
        <v>9574258.3100000005</v>
      </c>
      <c r="AJ15" s="2">
        <v>1.4821</v>
      </c>
      <c r="AK15" s="2">
        <v>0.78769999999999996</v>
      </c>
      <c r="AL15" s="2">
        <v>-37.979999999999997</v>
      </c>
      <c r="AO15" s="2" t="s">
        <v>94</v>
      </c>
      <c r="AP15" s="2">
        <v>11121</v>
      </c>
      <c r="AQ15" s="2">
        <f>+Table13[[#This Row],[Column1]]-Table13[[#This Row],[TOTAL SALES AA=Y+Z]]</f>
        <v>129553.21999999997</v>
      </c>
      <c r="AV15" s="30"/>
    </row>
    <row r="16" spans="1:48" x14ac:dyDescent="0.25">
      <c r="A16" s="2">
        <v>65</v>
      </c>
      <c r="B16" s="2" t="s">
        <v>87</v>
      </c>
      <c r="C16" s="2" t="s">
        <v>88</v>
      </c>
      <c r="D16" s="2" t="s">
        <v>89</v>
      </c>
      <c r="E16" s="2" t="s">
        <v>89</v>
      </c>
      <c r="F16" s="2" t="s">
        <v>90</v>
      </c>
      <c r="G16" s="2" t="s">
        <v>89</v>
      </c>
      <c r="I16" s="2" t="s">
        <v>107</v>
      </c>
      <c r="J16" s="2" t="s">
        <v>92</v>
      </c>
      <c r="K16" s="2" t="s">
        <v>108</v>
      </c>
      <c r="L16" s="2">
        <v>1458</v>
      </c>
      <c r="M16" s="2">
        <v>1214</v>
      </c>
      <c r="N16" s="2">
        <v>244</v>
      </c>
      <c r="O16" s="2">
        <v>118</v>
      </c>
      <c r="P16" s="2">
        <v>0</v>
      </c>
      <c r="Q16" s="2">
        <v>14738.4</v>
      </c>
      <c r="R16" s="2">
        <v>15153.8</v>
      </c>
      <c r="S16" s="2">
        <v>2000</v>
      </c>
      <c r="T16" s="2">
        <v>0</v>
      </c>
      <c r="U16" s="2">
        <v>830800</v>
      </c>
      <c r="W16" s="9">
        <v>430000</v>
      </c>
      <c r="X16" s="9">
        <v>5315.8</v>
      </c>
      <c r="Y16" s="2">
        <f>+Table13[[#This Row],[CONSUMPTION T=(Q-P)*R+S]]+Table13[[#This Row],[IMPORTED ENERGY]]+Table13[[#This Row],[SRTPV CONSUMPTION]]-Table13[[#This Row],[EXPORTED ENERGY]]</f>
        <v>406115.80000000005</v>
      </c>
      <c r="Z16" s="2">
        <v>830800</v>
      </c>
      <c r="AA16" s="10">
        <v>337593.8</v>
      </c>
      <c r="AB16" s="10">
        <v>30449.9</v>
      </c>
      <c r="AC16" s="10">
        <f>+Table13[[#This Row],[METERED SALES]]+Table13[[#This Row],[UNMETERED SALES]]</f>
        <v>368043.7</v>
      </c>
      <c r="AD16" s="2">
        <v>368043.7</v>
      </c>
      <c r="AE16" s="10">
        <f>+((Table13[[#This Row],[Column1]]-Table13[[#This Row],[Column4]])/Table13[[#This Row],[Column4]]*100)</f>
        <v>10.344450944276463</v>
      </c>
      <c r="AF16" s="19">
        <f>+((Table13[[#This Row],[Column1]]-Table13[[#This Row],[TOTAL SALES AA=Y+Z]])/Table13[[#This Row],[Column1]]*100)</f>
        <v>9.374690667046206</v>
      </c>
      <c r="AG16" s="2">
        <v>55.7</v>
      </c>
      <c r="AH16" s="2">
        <v>3836956.66</v>
      </c>
      <c r="AI16" s="2">
        <v>3806449.06</v>
      </c>
      <c r="AJ16" s="2">
        <v>0.443</v>
      </c>
      <c r="AK16" s="2">
        <v>0.99199999999999999</v>
      </c>
      <c r="AL16" s="2">
        <v>55.25</v>
      </c>
      <c r="AO16" s="2" t="s">
        <v>94</v>
      </c>
      <c r="AP16" s="2">
        <v>11121</v>
      </c>
      <c r="AQ16" s="2">
        <f>+Table13[[#This Row],[Column1]]-Table13[[#This Row],[TOTAL SALES AA=Y+Z]]</f>
        <v>38072.100000000035</v>
      </c>
    </row>
    <row r="17" spans="1:43" x14ac:dyDescent="0.25">
      <c r="A17" s="2">
        <v>77</v>
      </c>
      <c r="B17" s="2" t="s">
        <v>87</v>
      </c>
      <c r="C17" s="2" t="s">
        <v>88</v>
      </c>
      <c r="D17" s="2" t="s">
        <v>89</v>
      </c>
      <c r="E17" s="2" t="s">
        <v>89</v>
      </c>
      <c r="F17" s="2" t="s">
        <v>90</v>
      </c>
      <c r="G17" s="2" t="s">
        <v>89</v>
      </c>
      <c r="I17" s="2" t="s">
        <v>109</v>
      </c>
      <c r="J17" s="2" t="s">
        <v>92</v>
      </c>
      <c r="K17" s="2" t="s">
        <v>110</v>
      </c>
      <c r="L17" s="2">
        <v>1049</v>
      </c>
      <c r="M17" s="2">
        <v>892</v>
      </c>
      <c r="N17" s="2">
        <v>157</v>
      </c>
      <c r="O17" s="2">
        <v>15</v>
      </c>
      <c r="P17" s="2">
        <v>0</v>
      </c>
      <c r="Q17" s="2">
        <v>9673</v>
      </c>
      <c r="R17" s="2">
        <v>9978.5</v>
      </c>
      <c r="S17" s="2">
        <v>2000</v>
      </c>
      <c r="T17" s="2">
        <v>0</v>
      </c>
      <c r="U17" s="2">
        <v>611000</v>
      </c>
      <c r="V17" s="9">
        <v>0</v>
      </c>
      <c r="W17" s="9">
        <v>483000</v>
      </c>
      <c r="X17" s="9">
        <v>751</v>
      </c>
      <c r="Y17" s="2">
        <f>+Table13[[#This Row],[CONSUMPTION T=(Q-P)*R+S]]+Table13[[#This Row],[IMPORTED ENERGY]]+Table13[[#This Row],[SRTPV CONSUMPTION]]-Table13[[#This Row],[EXPORTED ENERGY]]</f>
        <v>128751</v>
      </c>
      <c r="Z17" s="2">
        <v>611000</v>
      </c>
      <c r="AA17" s="10">
        <v>113322.58</v>
      </c>
      <c r="AB17" s="10">
        <v>3870.75</v>
      </c>
      <c r="AC17" s="10">
        <f>+Table13[[#This Row],[METERED SALES]]+Table13[[#This Row],[UNMETERED SALES]]</f>
        <v>117193.33</v>
      </c>
      <c r="AD17" s="2">
        <v>117193.33</v>
      </c>
      <c r="AE17" s="10">
        <f>+((Table13[[#This Row],[Column1]]-Table13[[#This Row],[Column4]])/Table13[[#This Row],[Column4]]*100)</f>
        <v>9.8620544360331763</v>
      </c>
      <c r="AF17" s="19">
        <f>+((Table13[[#This Row],[Column1]]-Table13[[#This Row],[TOTAL SALES AA=Y+Z]])/Table13[[#This Row],[Column1]]*100)</f>
        <v>8.9767613455429451</v>
      </c>
      <c r="AG17" s="2">
        <v>80.819999999999993</v>
      </c>
      <c r="AH17" s="2">
        <v>1318644.088</v>
      </c>
      <c r="AI17" s="2">
        <v>719111.94</v>
      </c>
      <c r="AJ17" s="2">
        <v>0.1918</v>
      </c>
      <c r="AK17" s="2">
        <v>0.54530000000000001</v>
      </c>
      <c r="AL17" s="2">
        <v>44.07</v>
      </c>
      <c r="AO17" s="2" t="s">
        <v>94</v>
      </c>
      <c r="AP17" s="2">
        <v>11121</v>
      </c>
      <c r="AQ17" s="2">
        <f>+Table13[[#This Row],[Column1]]-Table13[[#This Row],[TOTAL SALES AA=Y+Z]]</f>
        <v>11557.669999999998</v>
      </c>
    </row>
    <row r="18" spans="1:43" x14ac:dyDescent="0.25">
      <c r="A18" s="2">
        <v>84</v>
      </c>
      <c r="B18" s="2" t="s">
        <v>87</v>
      </c>
      <c r="C18" s="2" t="s">
        <v>88</v>
      </c>
      <c r="D18" s="2" t="s">
        <v>89</v>
      </c>
      <c r="E18" s="2" t="s">
        <v>89</v>
      </c>
      <c r="F18" s="2" t="s">
        <v>90</v>
      </c>
      <c r="G18" s="2" t="s">
        <v>89</v>
      </c>
      <c r="I18" s="2" t="s">
        <v>111</v>
      </c>
      <c r="J18" s="2" t="s">
        <v>92</v>
      </c>
      <c r="K18" s="2" t="s">
        <v>112</v>
      </c>
      <c r="L18" s="2">
        <v>6706</v>
      </c>
      <c r="M18" s="2">
        <v>5817</v>
      </c>
      <c r="N18" s="2">
        <v>889</v>
      </c>
      <c r="O18" s="2">
        <v>122</v>
      </c>
      <c r="P18" s="2">
        <v>0</v>
      </c>
      <c r="Q18" s="2">
        <v>640.70899999999995</v>
      </c>
      <c r="R18" s="2">
        <v>640.70899999999995</v>
      </c>
      <c r="S18" s="2">
        <v>20000</v>
      </c>
      <c r="T18" s="2">
        <v>0</v>
      </c>
      <c r="U18" s="2">
        <v>0</v>
      </c>
      <c r="V18" s="9">
        <v>790000</v>
      </c>
      <c r="X18" s="9">
        <v>95434.6</v>
      </c>
      <c r="Y18" s="2">
        <f>+Table13[[#This Row],[CONSUMPTION T=(Q-P)*R+S]]+Table13[[#This Row],[IMPORTED ENERGY]]+Table13[[#This Row],[SRTPV CONSUMPTION]]-Table13[[#This Row],[EXPORTED ENERGY]]</f>
        <v>885434.6</v>
      </c>
      <c r="Z18" s="2">
        <v>0</v>
      </c>
      <c r="AA18" s="10">
        <v>771724.72</v>
      </c>
      <c r="AB18" s="10">
        <v>31482.1</v>
      </c>
      <c r="AC18" s="10">
        <f>+Table13[[#This Row],[METERED SALES]]+Table13[[#This Row],[UNMETERED SALES]]</f>
        <v>803206.82</v>
      </c>
      <c r="AD18" s="2">
        <v>803206.82</v>
      </c>
      <c r="AE18" s="10">
        <f>+((Table13[[#This Row],[Column1]]-Table13[[#This Row],[Column4]])/Table13[[#This Row],[Column4]]*100)</f>
        <v>10.237435483926797</v>
      </c>
      <c r="AF18" s="19">
        <f>+((Table13[[#This Row],[Column1]]-Table13[[#This Row],[TOTAL SALES AA=Y+Z]])/Table13[[#This Row],[Column1]]*100)</f>
        <v>9.2867141175644186</v>
      </c>
      <c r="AG18" s="2">
        <v>-80320682</v>
      </c>
      <c r="AH18" s="2">
        <v>8437510.2200000007</v>
      </c>
      <c r="AI18" s="2">
        <v>5751091.9900000002</v>
      </c>
      <c r="AJ18" s="2">
        <v>0</v>
      </c>
      <c r="AK18" s="2">
        <v>0.68159999999999998</v>
      </c>
      <c r="AL18" s="2">
        <v>68.16</v>
      </c>
      <c r="AO18" s="2" t="s">
        <v>94</v>
      </c>
      <c r="AP18" s="2">
        <v>11121</v>
      </c>
      <c r="AQ18" s="2">
        <f>+Table13[[#This Row],[Column1]]-Table13[[#This Row],[TOTAL SALES AA=Y+Z]]</f>
        <v>82227.780000000028</v>
      </c>
    </row>
    <row r="19" spans="1:43" x14ac:dyDescent="0.25">
      <c r="A19" s="2">
        <v>82</v>
      </c>
      <c r="B19" s="2" t="s">
        <v>87</v>
      </c>
      <c r="C19" s="2" t="s">
        <v>88</v>
      </c>
      <c r="D19" s="2" t="s">
        <v>89</v>
      </c>
      <c r="E19" s="2" t="s">
        <v>89</v>
      </c>
      <c r="F19" s="2" t="s">
        <v>90</v>
      </c>
      <c r="G19" s="2" t="s">
        <v>89</v>
      </c>
      <c r="I19" s="2" t="s">
        <v>113</v>
      </c>
      <c r="J19" s="2" t="s">
        <v>92</v>
      </c>
      <c r="K19" s="2" t="s">
        <v>114</v>
      </c>
      <c r="L19" s="2">
        <v>1338</v>
      </c>
      <c r="M19" s="2">
        <v>1063</v>
      </c>
      <c r="N19" s="2">
        <v>275</v>
      </c>
      <c r="O19" s="2">
        <v>162</v>
      </c>
      <c r="P19" s="2">
        <v>0</v>
      </c>
      <c r="Q19" s="2">
        <v>11143.6</v>
      </c>
      <c r="R19" s="2">
        <v>11546.6</v>
      </c>
      <c r="S19" s="2">
        <v>1000</v>
      </c>
      <c r="T19" s="2">
        <v>0</v>
      </c>
      <c r="U19" s="2">
        <v>403000</v>
      </c>
      <c r="W19" s="9">
        <v>255000</v>
      </c>
      <c r="X19" s="9">
        <v>9462</v>
      </c>
      <c r="Y19" s="2">
        <f>+Table13[[#This Row],[CONSUMPTION T=(Q-P)*R+S]]+Table13[[#This Row],[IMPORTED ENERGY]]+Table13[[#This Row],[SRTPV CONSUMPTION]]-Table13[[#This Row],[EXPORTED ENERGY]]</f>
        <v>157462</v>
      </c>
      <c r="Z19" s="2">
        <v>403000</v>
      </c>
      <c r="AA19" s="10">
        <v>101358.56</v>
      </c>
      <c r="AB19" s="10">
        <v>41804.1</v>
      </c>
      <c r="AC19" s="10">
        <f>+Table13[[#This Row],[METERED SALES]]+Table13[[#This Row],[UNMETERED SALES]]</f>
        <v>143162.66</v>
      </c>
      <c r="AD19" s="2">
        <v>143162.66</v>
      </c>
      <c r="AE19" s="10">
        <f>+((Table13[[#This Row],[Column1]]-Table13[[#This Row],[Column4]])/Table13[[#This Row],[Column4]]*100)</f>
        <v>9.9881770847230662</v>
      </c>
      <c r="AF19" s="19">
        <f>+((Table13[[#This Row],[Column1]]-Table13[[#This Row],[TOTAL SALES AA=Y+Z]])/Table13[[#This Row],[Column1]]*100)</f>
        <v>9.0811370362373118</v>
      </c>
      <c r="AG19" s="2">
        <v>64.48</v>
      </c>
      <c r="AH19" s="2">
        <v>1545380.52</v>
      </c>
      <c r="AI19" s="2">
        <v>1206211.52</v>
      </c>
      <c r="AJ19" s="2">
        <v>0.35520000000000002</v>
      </c>
      <c r="AK19" s="2">
        <v>0.78049999999999997</v>
      </c>
      <c r="AL19" s="2">
        <v>50.33</v>
      </c>
      <c r="AO19" s="2" t="s">
        <v>94</v>
      </c>
      <c r="AP19" s="2">
        <v>11121</v>
      </c>
      <c r="AQ19" s="2">
        <f>+Table13[[#This Row],[Column1]]-Table13[[#This Row],[TOTAL SALES AA=Y+Z]]</f>
        <v>14299.339999999997</v>
      </c>
    </row>
    <row r="20" spans="1:43" x14ac:dyDescent="0.25">
      <c r="A20" s="2">
        <v>56</v>
      </c>
      <c r="B20" s="2" t="s">
        <v>87</v>
      </c>
      <c r="C20" s="2" t="s">
        <v>88</v>
      </c>
      <c r="D20" s="2" t="s">
        <v>89</v>
      </c>
      <c r="E20" s="2" t="s">
        <v>89</v>
      </c>
      <c r="F20" s="2" t="s">
        <v>90</v>
      </c>
      <c r="G20" s="2" t="s">
        <v>89</v>
      </c>
      <c r="I20" s="2" t="s">
        <v>115</v>
      </c>
      <c r="J20" s="2" t="s">
        <v>116</v>
      </c>
      <c r="K20" s="2" t="s">
        <v>117</v>
      </c>
      <c r="L20" s="2">
        <v>4</v>
      </c>
      <c r="M20" s="2">
        <v>3</v>
      </c>
      <c r="N20" s="2">
        <v>1</v>
      </c>
      <c r="O20" s="2">
        <v>0</v>
      </c>
      <c r="P20" s="2">
        <v>0</v>
      </c>
      <c r="Q20" s="2">
        <v>21005.5</v>
      </c>
      <c r="R20" s="2">
        <v>21235.599999999999</v>
      </c>
      <c r="S20" s="2">
        <v>4000</v>
      </c>
      <c r="T20" s="2">
        <v>0</v>
      </c>
      <c r="U20" s="2">
        <v>920400</v>
      </c>
      <c r="V20" s="9">
        <v>30000</v>
      </c>
      <c r="Y20" s="2">
        <f>+Table13[[#This Row],[CONSUMPTION T=(Q-P)*R+S]]+Table13[[#This Row],[IMPORTED ENERGY]]+Table13[[#This Row],[SRTPV CONSUMPTION]]-Table13[[#This Row],[EXPORTED ENERGY]]</f>
        <v>950400</v>
      </c>
      <c r="Z20" s="2">
        <v>920400</v>
      </c>
      <c r="AA20" s="10">
        <v>950003.5</v>
      </c>
      <c r="AB20" s="10">
        <v>0</v>
      </c>
      <c r="AC20" s="10">
        <f>+Table13[[#This Row],[METERED SALES]]+Table13[[#This Row],[UNMETERED SALES]]</f>
        <v>950003.5</v>
      </c>
      <c r="AD20" s="2">
        <v>950003.5</v>
      </c>
      <c r="AE20" s="10">
        <f>+((Table13[[#This Row],[Column1]]-Table13[[#This Row],[Column4]])/Table13[[#This Row],[Column4]]*100)</f>
        <v>4.1736688338516646E-2</v>
      </c>
      <c r="AF20" s="19">
        <f>+((Table13[[#This Row],[Column1]]-Table13[[#This Row],[TOTAL SALES AA=Y+Z]])/Table13[[#This Row],[Column1]]*100)</f>
        <v>4.1719276094276093E-2</v>
      </c>
      <c r="AG20" s="2">
        <v>-3.22</v>
      </c>
      <c r="AH20" s="2">
        <v>1819797</v>
      </c>
      <c r="AI20" s="2">
        <v>239080</v>
      </c>
      <c r="AJ20" s="2">
        <v>1.0322</v>
      </c>
      <c r="AK20" s="2">
        <v>0.13139999999999999</v>
      </c>
      <c r="AL20" s="2">
        <v>-0.42</v>
      </c>
      <c r="AO20" s="2" t="s">
        <v>94</v>
      </c>
      <c r="AP20" s="2">
        <v>11121</v>
      </c>
      <c r="AQ20" s="2">
        <f>+Table13[[#This Row],[Column1]]-Table13[[#This Row],[TOTAL SALES AA=Y+Z]]</f>
        <v>396.5</v>
      </c>
    </row>
    <row r="21" spans="1:43" x14ac:dyDescent="0.25">
      <c r="A21" s="2">
        <v>86</v>
      </c>
      <c r="B21" s="2" t="s">
        <v>87</v>
      </c>
      <c r="C21" s="2" t="s">
        <v>88</v>
      </c>
      <c r="D21" s="2" t="s">
        <v>89</v>
      </c>
      <c r="E21" s="2" t="s">
        <v>89</v>
      </c>
      <c r="F21" s="2" t="s">
        <v>90</v>
      </c>
      <c r="G21" s="2" t="s">
        <v>89</v>
      </c>
      <c r="I21" s="2" t="s">
        <v>118</v>
      </c>
      <c r="J21" s="2" t="s">
        <v>119</v>
      </c>
      <c r="K21" s="2" t="s">
        <v>120</v>
      </c>
      <c r="L21" s="2">
        <v>138</v>
      </c>
      <c r="M21" s="2">
        <v>110</v>
      </c>
      <c r="N21" s="2">
        <v>28</v>
      </c>
      <c r="O21" s="2">
        <v>0</v>
      </c>
      <c r="P21" s="2">
        <v>0</v>
      </c>
      <c r="Q21" s="2">
        <v>360.2</v>
      </c>
      <c r="R21" s="2">
        <v>360.2</v>
      </c>
      <c r="S21" s="2">
        <v>2000</v>
      </c>
      <c r="T21" s="2">
        <v>0</v>
      </c>
      <c r="U21" s="2">
        <v>0</v>
      </c>
      <c r="V21" s="9">
        <v>19800</v>
      </c>
      <c r="Y21" s="2">
        <f>+Table13[[#This Row],[CONSUMPTION T=(Q-P)*R+S]]+Table13[[#This Row],[IMPORTED ENERGY]]+Table13[[#This Row],[SRTPV CONSUMPTION]]-Table13[[#This Row],[EXPORTED ENERGY]]</f>
        <v>19800</v>
      </c>
      <c r="Z21" s="2">
        <v>0</v>
      </c>
      <c r="AA21" s="10">
        <v>18031.686000000002</v>
      </c>
      <c r="AB21" s="10">
        <v>0</v>
      </c>
      <c r="AC21" s="10">
        <f>+Table13[[#This Row],[METERED SALES]]+Table13[[#This Row],[UNMETERED SALES]]</f>
        <v>18031.686000000002</v>
      </c>
      <c r="AD21" s="2">
        <v>18031.686000000002</v>
      </c>
      <c r="AE21" s="10">
        <f>+((Table13[[#This Row],[Column1]]-Table13[[#This Row],[Column4]])/Table13[[#This Row],[Column4]]*100)</f>
        <v>9.8067035994304597</v>
      </c>
      <c r="AF21" s="19">
        <f>+((Table13[[#This Row],[Column1]]-Table13[[#This Row],[TOTAL SALES AA=Y+Z]])/Table13[[#This Row],[Column1]]*100)</f>
        <v>8.9308787878787808</v>
      </c>
      <c r="AG21" s="2">
        <v>-1803168.6</v>
      </c>
      <c r="AH21" s="2">
        <v>206911.69</v>
      </c>
      <c r="AI21" s="2">
        <v>139627.69</v>
      </c>
      <c r="AJ21" s="2">
        <v>0</v>
      </c>
      <c r="AK21" s="2">
        <v>0.67479999999999996</v>
      </c>
      <c r="AL21" s="2">
        <v>67.48</v>
      </c>
      <c r="AO21" s="2" t="s">
        <v>94</v>
      </c>
      <c r="AP21" s="2">
        <v>11121</v>
      </c>
      <c r="AQ21" s="2">
        <f>+Table13[[#This Row],[Column1]]-Table13[[#This Row],[TOTAL SALES AA=Y+Z]]</f>
        <v>1768.3139999999985</v>
      </c>
    </row>
    <row r="22" spans="1:43" x14ac:dyDescent="0.25">
      <c r="A22" s="2">
        <v>60</v>
      </c>
      <c r="B22" s="2" t="s">
        <v>87</v>
      </c>
      <c r="C22" s="2" t="s">
        <v>88</v>
      </c>
      <c r="D22" s="2" t="s">
        <v>89</v>
      </c>
      <c r="E22" s="2" t="s">
        <v>89</v>
      </c>
      <c r="F22" s="2" t="s">
        <v>121</v>
      </c>
      <c r="G22" s="2" t="s">
        <v>89</v>
      </c>
      <c r="I22" s="2" t="s">
        <v>122</v>
      </c>
      <c r="J22" s="2" t="s">
        <v>116</v>
      </c>
      <c r="K22" s="2" t="s">
        <v>123</v>
      </c>
      <c r="L22" s="2">
        <v>7</v>
      </c>
      <c r="M22" s="2">
        <v>3</v>
      </c>
      <c r="N22" s="2">
        <v>4</v>
      </c>
      <c r="O22" s="2">
        <v>0</v>
      </c>
      <c r="P22" s="2">
        <v>0</v>
      </c>
      <c r="Q22" s="2">
        <v>6460.6</v>
      </c>
      <c r="R22" s="2">
        <v>6518.2</v>
      </c>
      <c r="S22" s="2">
        <v>2000</v>
      </c>
      <c r="T22" s="2">
        <v>0</v>
      </c>
      <c r="U22" s="2">
        <v>115200</v>
      </c>
      <c r="Y22" s="2">
        <f>+Table13[[#This Row],[CONSUMPTION T=(Q-P)*R+S]]+Table13[[#This Row],[IMPORTED ENERGY]]+Table13[[#This Row],[SRTPV CONSUMPTION]]-Table13[[#This Row],[EXPORTED ENERGY]]</f>
        <v>115200</v>
      </c>
      <c r="Z22" s="2">
        <v>115200</v>
      </c>
      <c r="AA22" s="10">
        <v>115775.39</v>
      </c>
      <c r="AB22" s="10">
        <v>0</v>
      </c>
      <c r="AC22" s="10">
        <f>+Table13[[#This Row],[METERED SALES]]+Table13[[#This Row],[UNMETERED SALES]]</f>
        <v>115775.39</v>
      </c>
      <c r="AD22" s="2">
        <v>115775.39</v>
      </c>
      <c r="AE22" s="10">
        <f>+((Table13[[#This Row],[Column1]]-Table13[[#This Row],[Column4]])/Table13[[#This Row],[Column4]]*100)</f>
        <v>-0.49698817684829166</v>
      </c>
      <c r="AF22" s="19">
        <f>+((Table13[[#This Row],[Column1]]-Table13[[#This Row],[TOTAL SALES AA=Y+Z]])/Table13[[#This Row],[Column1]]*100)</f>
        <v>-0.49947048611111061</v>
      </c>
      <c r="AG22" s="2">
        <v>-0.5</v>
      </c>
      <c r="AH22" s="2">
        <v>1181392</v>
      </c>
      <c r="AI22" s="2">
        <v>1174531</v>
      </c>
      <c r="AJ22" s="2">
        <v>1.0049999999999999</v>
      </c>
      <c r="AK22" s="2">
        <v>0.99419999999999997</v>
      </c>
      <c r="AL22" s="2">
        <v>-0.5</v>
      </c>
      <c r="AO22" s="2" t="s">
        <v>94</v>
      </c>
      <c r="AP22" s="2">
        <v>11121</v>
      </c>
      <c r="AQ22" s="2">
        <f>+Table13[[#This Row],[Column1]]-Table13[[#This Row],[TOTAL SALES AA=Y+Z]]</f>
        <v>-575.38999999999942</v>
      </c>
    </row>
    <row r="23" spans="1:43" x14ac:dyDescent="0.25">
      <c r="A23" s="2">
        <v>63</v>
      </c>
      <c r="B23" s="2" t="s">
        <v>87</v>
      </c>
      <c r="C23" s="2" t="s">
        <v>88</v>
      </c>
      <c r="D23" s="2" t="s">
        <v>89</v>
      </c>
      <c r="E23" s="2" t="s">
        <v>89</v>
      </c>
      <c r="F23" s="2" t="s">
        <v>121</v>
      </c>
      <c r="G23" s="2" t="s">
        <v>89</v>
      </c>
      <c r="I23" s="2" t="s">
        <v>124</v>
      </c>
      <c r="J23" s="2" t="s">
        <v>92</v>
      </c>
      <c r="K23" s="2" t="s">
        <v>125</v>
      </c>
      <c r="L23" s="2">
        <v>7321</v>
      </c>
      <c r="M23" s="2">
        <v>6528</v>
      </c>
      <c r="N23" s="2">
        <v>793</v>
      </c>
      <c r="O23" s="2">
        <v>75</v>
      </c>
      <c r="P23" s="2">
        <v>0</v>
      </c>
      <c r="Q23" s="2">
        <v>30525.8</v>
      </c>
      <c r="R23" s="2">
        <v>31048.799999999999</v>
      </c>
      <c r="S23" s="2">
        <v>2000</v>
      </c>
      <c r="T23" s="2">
        <v>0</v>
      </c>
      <c r="U23" s="2">
        <v>1046000</v>
      </c>
      <c r="V23" s="9">
        <v>0</v>
      </c>
      <c r="W23" s="9">
        <v>77000</v>
      </c>
      <c r="X23" s="9">
        <v>8511</v>
      </c>
      <c r="Y23" s="2">
        <f>+Table13[[#This Row],[CONSUMPTION T=(Q-P)*R+S]]+Table13[[#This Row],[IMPORTED ENERGY]]+Table13[[#This Row],[SRTPV CONSUMPTION]]-Table13[[#This Row],[EXPORTED ENERGY]]</f>
        <v>977511</v>
      </c>
      <c r="Z23" s="2">
        <v>1046000</v>
      </c>
      <c r="AA23" s="10">
        <v>872353.2</v>
      </c>
      <c r="AB23" s="10">
        <v>19353.75</v>
      </c>
      <c r="AC23" s="10">
        <f>+Table13[[#This Row],[METERED SALES]]+Table13[[#This Row],[UNMETERED SALES]]</f>
        <v>891706.95</v>
      </c>
      <c r="AD23" s="2">
        <v>891706.95</v>
      </c>
      <c r="AE23" s="10">
        <f>+((Table13[[#This Row],[Column1]]-Table13[[#This Row],[Column4]])/Table13[[#This Row],[Column4]]*100)</f>
        <v>9.622449393267603</v>
      </c>
      <c r="AF23" s="19">
        <f>+((Table13[[#This Row],[Column1]]-Table13[[#This Row],[TOTAL SALES AA=Y+Z]])/Table13[[#This Row],[Column1]]*100)</f>
        <v>8.7778091499737645</v>
      </c>
      <c r="AG23" s="2">
        <v>14.75</v>
      </c>
      <c r="AH23" s="2">
        <v>9177678.3499999996</v>
      </c>
      <c r="AI23" s="2">
        <v>9779239.8399999999</v>
      </c>
      <c r="AJ23" s="2">
        <v>0.85250000000000004</v>
      </c>
      <c r="AK23" s="2">
        <v>1.0654999999999999</v>
      </c>
      <c r="AL23" s="2">
        <v>15.72</v>
      </c>
      <c r="AO23" s="2" t="s">
        <v>94</v>
      </c>
      <c r="AP23" s="2">
        <v>11121</v>
      </c>
      <c r="AQ23" s="2">
        <f>+Table13[[#This Row],[Column1]]-Table13[[#This Row],[TOTAL SALES AA=Y+Z]]</f>
        <v>85804.050000000047</v>
      </c>
    </row>
    <row r="24" spans="1:43" x14ac:dyDescent="0.25">
      <c r="A24" s="2">
        <v>61</v>
      </c>
      <c r="B24" s="2" t="s">
        <v>87</v>
      </c>
      <c r="C24" s="2" t="s">
        <v>88</v>
      </c>
      <c r="D24" s="2" t="s">
        <v>89</v>
      </c>
      <c r="E24" s="2" t="s">
        <v>89</v>
      </c>
      <c r="F24" s="2" t="s">
        <v>121</v>
      </c>
      <c r="G24" s="2" t="s">
        <v>89</v>
      </c>
      <c r="I24" s="2" t="s">
        <v>126</v>
      </c>
      <c r="J24" s="2" t="s">
        <v>92</v>
      </c>
      <c r="K24" s="2" t="s">
        <v>127</v>
      </c>
      <c r="L24" s="2">
        <v>9620</v>
      </c>
      <c r="M24" s="2">
        <v>8148</v>
      </c>
      <c r="N24" s="2">
        <v>1472</v>
      </c>
      <c r="O24" s="2">
        <v>154</v>
      </c>
      <c r="P24" s="2">
        <v>0</v>
      </c>
      <c r="Q24" s="2">
        <v>24103.3</v>
      </c>
      <c r="R24" s="2">
        <v>24244.400000000001</v>
      </c>
      <c r="S24" s="2">
        <v>2000</v>
      </c>
      <c r="T24" s="2">
        <v>0</v>
      </c>
      <c r="U24" s="2">
        <v>282200</v>
      </c>
      <c r="V24" s="9">
        <v>620000</v>
      </c>
      <c r="X24" s="9">
        <v>2202</v>
      </c>
      <c r="Y24" s="2">
        <f>+Table13[[#This Row],[CONSUMPTION T=(Q-P)*R+S]]+Table13[[#This Row],[IMPORTED ENERGY]]+Table13[[#This Row],[SRTPV CONSUMPTION]]-Table13[[#This Row],[EXPORTED ENERGY]]</f>
        <v>904402</v>
      </c>
      <c r="Z24" s="2">
        <v>282200</v>
      </c>
      <c r="AA24" s="10">
        <v>783046.28</v>
      </c>
      <c r="AB24" s="10">
        <v>39739.699999999997</v>
      </c>
      <c r="AC24" s="10">
        <f>+Table13[[#This Row],[METERED SALES]]+Table13[[#This Row],[UNMETERED SALES]]</f>
        <v>822785.98</v>
      </c>
      <c r="AD24" s="2">
        <v>822785.98</v>
      </c>
      <c r="AE24" s="10">
        <f>+((Table13[[#This Row],[Column1]]-Table13[[#This Row],[Column4]])/Table13[[#This Row],[Column4]]*100)</f>
        <v>9.9194714037300464</v>
      </c>
      <c r="AF24" s="19">
        <f>+((Table13[[#This Row],[Column1]]-Table13[[#This Row],[TOTAL SALES AA=Y+Z]])/Table13[[#This Row],[Column1]]*100)</f>
        <v>9.0243077746400413</v>
      </c>
      <c r="AG24" s="2">
        <v>-191.56</v>
      </c>
      <c r="AH24" s="2">
        <v>8388125.3360000001</v>
      </c>
      <c r="AI24" s="2">
        <v>7810854.7800000003</v>
      </c>
      <c r="AJ24" s="2">
        <v>2.9156</v>
      </c>
      <c r="AK24" s="2">
        <v>0.93120000000000003</v>
      </c>
      <c r="AL24" s="2">
        <v>-178.38</v>
      </c>
      <c r="AO24" s="2" t="s">
        <v>94</v>
      </c>
      <c r="AP24" s="2">
        <v>11121</v>
      </c>
      <c r="AQ24" s="2">
        <f>+Table13[[#This Row],[Column1]]-Table13[[#This Row],[TOTAL SALES AA=Y+Z]]</f>
        <v>81616.020000000019</v>
      </c>
    </row>
    <row r="25" spans="1:43" x14ac:dyDescent="0.25">
      <c r="A25" s="2">
        <v>68</v>
      </c>
      <c r="B25" s="2" t="s">
        <v>87</v>
      </c>
      <c r="C25" s="2" t="s">
        <v>88</v>
      </c>
      <c r="D25" s="2" t="s">
        <v>89</v>
      </c>
      <c r="E25" s="2" t="s">
        <v>89</v>
      </c>
      <c r="F25" s="2" t="s">
        <v>121</v>
      </c>
      <c r="G25" s="2" t="s">
        <v>89</v>
      </c>
      <c r="I25" s="2" t="s">
        <v>128</v>
      </c>
      <c r="J25" s="2" t="s">
        <v>92</v>
      </c>
      <c r="K25" s="2" t="s">
        <v>129</v>
      </c>
      <c r="L25" s="2">
        <v>4036</v>
      </c>
      <c r="M25" s="2">
        <v>3445</v>
      </c>
      <c r="N25" s="2">
        <v>591</v>
      </c>
      <c r="O25" s="2">
        <v>46</v>
      </c>
      <c r="P25" s="2">
        <v>0</v>
      </c>
      <c r="Q25" s="2">
        <v>8154.5</v>
      </c>
      <c r="R25" s="2">
        <v>8154.5</v>
      </c>
      <c r="S25" s="2">
        <v>2000</v>
      </c>
      <c r="T25" s="2">
        <v>0</v>
      </c>
      <c r="U25" s="2">
        <v>0</v>
      </c>
      <c r="V25" s="9">
        <v>435000</v>
      </c>
      <c r="X25" s="9">
        <v>1447.3</v>
      </c>
      <c r="Y25" s="2">
        <f>+Table13[[#This Row],[CONSUMPTION T=(Q-P)*R+S]]+Table13[[#This Row],[IMPORTED ENERGY]]+Table13[[#This Row],[SRTPV CONSUMPTION]]-Table13[[#This Row],[EXPORTED ENERGY]]</f>
        <v>436447.3</v>
      </c>
      <c r="Z25" s="2">
        <v>0</v>
      </c>
      <c r="AA25" s="10">
        <v>386964.82</v>
      </c>
      <c r="AB25" s="10">
        <v>11870.3</v>
      </c>
      <c r="AC25" s="10">
        <f>+Table13[[#This Row],[METERED SALES]]+Table13[[#This Row],[UNMETERED SALES]]</f>
        <v>398835.12</v>
      </c>
      <c r="AD25" s="2">
        <v>398835.12</v>
      </c>
      <c r="AE25" s="10">
        <f>+((Table13[[#This Row],[Column1]]-Table13[[#This Row],[Column4]])/Table13[[#This Row],[Column4]]*100)</f>
        <v>9.4305085269321296</v>
      </c>
      <c r="AF25" s="19">
        <f>+((Table13[[#This Row],[Column1]]-Table13[[#This Row],[TOTAL SALES AA=Y+Z]])/Table13[[#This Row],[Column1]]*100)</f>
        <v>8.6178056319743508</v>
      </c>
      <c r="AG25" s="2">
        <v>-39883512</v>
      </c>
      <c r="AH25" s="2">
        <v>4084676.36</v>
      </c>
      <c r="AI25" s="2">
        <v>4241611.16</v>
      </c>
      <c r="AJ25" s="2">
        <v>0</v>
      </c>
      <c r="AK25" s="2">
        <v>1.0384</v>
      </c>
      <c r="AL25" s="2">
        <v>103.84</v>
      </c>
      <c r="AO25" s="2" t="s">
        <v>94</v>
      </c>
      <c r="AP25" s="2">
        <v>11121</v>
      </c>
      <c r="AQ25" s="2">
        <f>+Table13[[#This Row],[Column1]]-Table13[[#This Row],[TOTAL SALES AA=Y+Z]]</f>
        <v>37612.179999999993</v>
      </c>
    </row>
    <row r="26" spans="1:43" x14ac:dyDescent="0.25">
      <c r="A26" s="2">
        <v>66</v>
      </c>
      <c r="B26" s="2" t="s">
        <v>87</v>
      </c>
      <c r="C26" s="2" t="s">
        <v>88</v>
      </c>
      <c r="D26" s="2" t="s">
        <v>89</v>
      </c>
      <c r="E26" s="2" t="s">
        <v>89</v>
      </c>
      <c r="F26" s="2" t="s">
        <v>121</v>
      </c>
      <c r="G26" s="2" t="s">
        <v>89</v>
      </c>
      <c r="I26" s="2" t="s">
        <v>130</v>
      </c>
      <c r="J26" s="2" t="s">
        <v>92</v>
      </c>
      <c r="K26" s="2" t="s">
        <v>131</v>
      </c>
      <c r="L26" s="2">
        <v>5752</v>
      </c>
      <c r="M26" s="2">
        <v>3702</v>
      </c>
      <c r="N26" s="2">
        <v>2050</v>
      </c>
      <c r="O26" s="2">
        <v>2</v>
      </c>
      <c r="P26" s="2">
        <v>0</v>
      </c>
      <c r="Q26" s="2">
        <v>4630.3</v>
      </c>
      <c r="R26" s="2">
        <v>4630.3</v>
      </c>
      <c r="S26" s="2">
        <v>2000</v>
      </c>
      <c r="T26" s="2">
        <v>0</v>
      </c>
      <c r="U26" s="2">
        <v>0</v>
      </c>
      <c r="V26" s="9">
        <v>500000</v>
      </c>
      <c r="X26" s="9">
        <v>427</v>
      </c>
      <c r="Y26" s="2">
        <f>+Table13[[#This Row],[CONSUMPTION T=(Q-P)*R+S]]+Table13[[#This Row],[IMPORTED ENERGY]]+Table13[[#This Row],[SRTPV CONSUMPTION]]-Table13[[#This Row],[EXPORTED ENERGY]]</f>
        <v>500427</v>
      </c>
      <c r="Z26" s="2">
        <v>0</v>
      </c>
      <c r="AA26" s="10">
        <v>457114.8</v>
      </c>
      <c r="AB26" s="10">
        <v>516.1</v>
      </c>
      <c r="AC26" s="10">
        <f>+Table13[[#This Row],[METERED SALES]]+Table13[[#This Row],[UNMETERED SALES]]</f>
        <v>457630.89999999997</v>
      </c>
      <c r="AD26" s="2">
        <v>457630.9</v>
      </c>
      <c r="AE26" s="10">
        <f>+((Table13[[#This Row],[Column1]]-Table13[[#This Row],[Column4]])/Table13[[#This Row],[Column4]]*100)</f>
        <v>9.3516630979245594</v>
      </c>
      <c r="AF26" s="19">
        <f>+((Table13[[#This Row],[Column1]]-Table13[[#This Row],[TOTAL SALES AA=Y+Z]])/Table13[[#This Row],[Column1]]*100)</f>
        <v>8.5519166631696475</v>
      </c>
      <c r="AG26" s="2">
        <v>-45763090</v>
      </c>
      <c r="AH26" s="2">
        <v>4716147.26</v>
      </c>
      <c r="AI26" s="2">
        <v>4510060.62</v>
      </c>
      <c r="AJ26" s="2">
        <v>0</v>
      </c>
      <c r="AK26" s="2">
        <v>0.95630000000000004</v>
      </c>
      <c r="AL26" s="2">
        <v>95.63</v>
      </c>
      <c r="AO26" s="2" t="s">
        <v>94</v>
      </c>
      <c r="AP26" s="2">
        <v>11121</v>
      </c>
      <c r="AQ26" s="2">
        <f>+Table13[[#This Row],[Column1]]-Table13[[#This Row],[TOTAL SALES AA=Y+Z]]</f>
        <v>42796.099999999977</v>
      </c>
    </row>
    <row r="27" spans="1:43" x14ac:dyDescent="0.25">
      <c r="A27" s="2">
        <v>67</v>
      </c>
      <c r="B27" s="2" t="s">
        <v>87</v>
      </c>
      <c r="C27" s="2" t="s">
        <v>88</v>
      </c>
      <c r="D27" s="2" t="s">
        <v>89</v>
      </c>
      <c r="E27" s="2" t="s">
        <v>89</v>
      </c>
      <c r="F27" s="2" t="s">
        <v>121</v>
      </c>
      <c r="G27" s="2" t="s">
        <v>89</v>
      </c>
      <c r="I27" s="2" t="s">
        <v>132</v>
      </c>
      <c r="J27" s="2" t="s">
        <v>92</v>
      </c>
      <c r="K27" s="2" t="s">
        <v>133</v>
      </c>
      <c r="L27" s="2">
        <v>818</v>
      </c>
      <c r="M27" s="2">
        <v>715</v>
      </c>
      <c r="N27" s="2">
        <v>103</v>
      </c>
      <c r="O27" s="2">
        <v>0</v>
      </c>
      <c r="P27" s="2">
        <v>0</v>
      </c>
      <c r="Q27" s="2">
        <v>6769.8</v>
      </c>
      <c r="R27" s="2">
        <v>7128.4</v>
      </c>
      <c r="S27" s="2">
        <v>2000</v>
      </c>
      <c r="T27" s="2">
        <v>0</v>
      </c>
      <c r="U27" s="2">
        <v>717200</v>
      </c>
      <c r="W27" s="9">
        <v>170000</v>
      </c>
      <c r="X27" s="9">
        <v>2864</v>
      </c>
      <c r="Y27" s="2">
        <f>+Table13[[#This Row],[CONSUMPTION T=(Q-P)*R+S]]+Table13[[#This Row],[IMPORTED ENERGY]]+Table13[[#This Row],[SRTPV CONSUMPTION]]-Table13[[#This Row],[EXPORTED ENERGY]]</f>
        <v>550064</v>
      </c>
      <c r="Z27" s="2">
        <v>717200</v>
      </c>
      <c r="AA27" s="10">
        <v>499371.1</v>
      </c>
      <c r="AB27" s="10">
        <v>0</v>
      </c>
      <c r="AC27" s="10">
        <f>+Table13[[#This Row],[METERED SALES]]+Table13[[#This Row],[UNMETERED SALES]]</f>
        <v>499371.1</v>
      </c>
      <c r="AD27" s="2">
        <v>499371.1</v>
      </c>
      <c r="AE27" s="10">
        <f>+((Table13[[#This Row],[Column1]]-Table13[[#This Row],[Column4]])/Table13[[#This Row],[Column4]]*100)</f>
        <v>10.151348365974728</v>
      </c>
      <c r="AF27" s="19">
        <f>+((Table13[[#This Row],[Column1]]-Table13[[#This Row],[TOTAL SALES AA=Y+Z]])/Table13[[#This Row],[Column1]]*100)</f>
        <v>9.2158185229355176</v>
      </c>
      <c r="AG27" s="2">
        <v>30.37</v>
      </c>
      <c r="AH27" s="2">
        <v>3909395.85</v>
      </c>
      <c r="AI27" s="2">
        <v>3533580.59</v>
      </c>
      <c r="AJ27" s="2">
        <v>0.69630000000000003</v>
      </c>
      <c r="AK27" s="2">
        <v>0.90390000000000004</v>
      </c>
      <c r="AL27" s="2">
        <v>27.45</v>
      </c>
      <c r="AO27" s="2" t="s">
        <v>94</v>
      </c>
      <c r="AP27" s="2">
        <v>11121</v>
      </c>
      <c r="AQ27" s="2">
        <f>+Table13[[#This Row],[Column1]]-Table13[[#This Row],[TOTAL SALES AA=Y+Z]]</f>
        <v>50692.900000000023</v>
      </c>
    </row>
    <row r="28" spans="1:43" x14ac:dyDescent="0.25">
      <c r="A28" s="2">
        <v>75</v>
      </c>
      <c r="B28" s="2" t="s">
        <v>87</v>
      </c>
      <c r="C28" s="2" t="s">
        <v>88</v>
      </c>
      <c r="D28" s="2" t="s">
        <v>89</v>
      </c>
      <c r="E28" s="2" t="s">
        <v>89</v>
      </c>
      <c r="F28" s="2" t="s">
        <v>121</v>
      </c>
      <c r="G28" s="2" t="s">
        <v>89</v>
      </c>
      <c r="I28" s="2" t="s">
        <v>134</v>
      </c>
      <c r="J28" s="2" t="s">
        <v>92</v>
      </c>
      <c r="K28" s="2" t="s">
        <v>135</v>
      </c>
      <c r="L28" s="2">
        <v>18532</v>
      </c>
      <c r="M28" s="2">
        <v>15717</v>
      </c>
      <c r="N28" s="2">
        <v>2815</v>
      </c>
      <c r="O28" s="2">
        <v>254</v>
      </c>
      <c r="P28" s="2">
        <v>0</v>
      </c>
      <c r="Q28" s="2">
        <v>29996.5</v>
      </c>
      <c r="R28" s="2">
        <v>30816.3</v>
      </c>
      <c r="S28" s="2">
        <v>2000</v>
      </c>
      <c r="T28" s="2">
        <v>0</v>
      </c>
      <c r="U28" s="2">
        <v>1639600</v>
      </c>
      <c r="V28" s="9">
        <v>170000</v>
      </c>
      <c r="W28" s="9">
        <v>0</v>
      </c>
      <c r="X28" s="9">
        <v>1923.9</v>
      </c>
      <c r="Y28" s="2">
        <f>+Table13[[#This Row],[CONSUMPTION T=(Q-P)*R+S]]+Table13[[#This Row],[IMPORTED ENERGY]]+Table13[[#This Row],[SRTPV CONSUMPTION]]-Table13[[#This Row],[EXPORTED ENERGY]]</f>
        <v>1811523.9</v>
      </c>
      <c r="Z28" s="2">
        <v>1639600</v>
      </c>
      <c r="AA28" s="10">
        <v>1577542.52</v>
      </c>
      <c r="AB28" s="10">
        <v>65544.7</v>
      </c>
      <c r="AC28" s="10">
        <f>+Table13[[#This Row],[METERED SALES]]+Table13[[#This Row],[UNMETERED SALES]]</f>
        <v>1643087.22</v>
      </c>
      <c r="AD28" s="2">
        <v>1643087.22</v>
      </c>
      <c r="AE28" s="10">
        <f>+((Table13[[#This Row],[Column1]]-Table13[[#This Row],[Column4]])/Table13[[#This Row],[Column4]]*100)</f>
        <v>10.251231824443254</v>
      </c>
      <c r="AF28" s="19">
        <f>+((Table13[[#This Row],[Column1]]-Table13[[#This Row],[TOTAL SALES AA=Y+Z]])/Table13[[#This Row],[Column1]]*100)</f>
        <v>9.2980655678901023</v>
      </c>
      <c r="AG28" s="2">
        <v>-0.21</v>
      </c>
      <c r="AH28" s="2">
        <v>16426799.76</v>
      </c>
      <c r="AI28" s="2">
        <v>15574066.82</v>
      </c>
      <c r="AJ28" s="2">
        <v>1.0021</v>
      </c>
      <c r="AK28" s="2">
        <v>0.94810000000000005</v>
      </c>
      <c r="AL28" s="2">
        <v>-0.2</v>
      </c>
      <c r="AO28" s="2" t="s">
        <v>94</v>
      </c>
      <c r="AP28" s="2">
        <v>11121</v>
      </c>
      <c r="AQ28" s="2">
        <f>+Table13[[#This Row],[Column1]]-Table13[[#This Row],[TOTAL SALES AA=Y+Z]]</f>
        <v>168436.67999999993</v>
      </c>
    </row>
    <row r="29" spans="1:43" x14ac:dyDescent="0.25">
      <c r="A29" s="2">
        <v>69</v>
      </c>
      <c r="B29" s="2" t="s">
        <v>87</v>
      </c>
      <c r="C29" s="2" t="s">
        <v>88</v>
      </c>
      <c r="D29" s="2" t="s">
        <v>89</v>
      </c>
      <c r="E29" s="2" t="s">
        <v>89</v>
      </c>
      <c r="F29" s="2" t="s">
        <v>121</v>
      </c>
      <c r="G29" s="2" t="s">
        <v>89</v>
      </c>
      <c r="I29" s="2" t="s">
        <v>136</v>
      </c>
      <c r="J29" s="2" t="s">
        <v>92</v>
      </c>
      <c r="K29" s="2" t="s">
        <v>137</v>
      </c>
      <c r="L29" s="2">
        <v>12891</v>
      </c>
      <c r="M29" s="2">
        <v>10301</v>
      </c>
      <c r="N29" s="2">
        <v>2590</v>
      </c>
      <c r="O29" s="2">
        <v>226</v>
      </c>
      <c r="P29" s="2">
        <v>0</v>
      </c>
      <c r="Q29" s="2">
        <v>33035</v>
      </c>
      <c r="R29" s="2">
        <v>33234</v>
      </c>
      <c r="S29" s="2">
        <v>2000</v>
      </c>
      <c r="T29" s="2">
        <v>0</v>
      </c>
      <c r="U29" s="2">
        <v>398000</v>
      </c>
      <c r="V29" s="9">
        <v>1050000</v>
      </c>
      <c r="W29" s="9">
        <v>0</v>
      </c>
      <c r="X29" s="9">
        <v>1185.9000000000001</v>
      </c>
      <c r="Y29" s="2">
        <f>+Table13[[#This Row],[CONSUMPTION T=(Q-P)*R+S]]+Table13[[#This Row],[IMPORTED ENERGY]]+Table13[[#This Row],[SRTPV CONSUMPTION]]-Table13[[#This Row],[EXPORTED ENERGY]]</f>
        <v>1449185.9</v>
      </c>
      <c r="Z29" s="2">
        <v>398000</v>
      </c>
      <c r="AA29" s="10">
        <v>1252244.3799999999</v>
      </c>
      <c r="AB29" s="10">
        <v>59887.1</v>
      </c>
      <c r="AC29" s="10">
        <f>+Table13[[#This Row],[METERED SALES]]+Table13[[#This Row],[UNMETERED SALES]]</f>
        <v>1312131.48</v>
      </c>
      <c r="AD29" s="2">
        <v>1312131.48</v>
      </c>
      <c r="AE29" s="10">
        <f>+((Table13[[#This Row],[Column1]]-Table13[[#This Row],[Column4]])/Table13[[#This Row],[Column4]]*100)</f>
        <v>10.44517429000331</v>
      </c>
      <c r="AF29" s="19">
        <f>+((Table13[[#This Row],[Column1]]-Table13[[#This Row],[TOTAL SALES AA=Y+Z]])/Table13[[#This Row],[Column1]]*100)</f>
        <v>9.4573387720650555</v>
      </c>
      <c r="AG29" s="2">
        <v>-229.68</v>
      </c>
      <c r="AH29" s="2">
        <v>12623039.970000001</v>
      </c>
      <c r="AI29" s="2">
        <v>10514812.49</v>
      </c>
      <c r="AJ29" s="2">
        <v>3.2968000000000002</v>
      </c>
      <c r="AK29" s="2">
        <v>0.83299999999999996</v>
      </c>
      <c r="AL29" s="2">
        <v>-191.32</v>
      </c>
      <c r="AO29" s="2" t="s">
        <v>94</v>
      </c>
      <c r="AP29" s="2">
        <v>11121</v>
      </c>
      <c r="AQ29" s="2">
        <f>+Table13[[#This Row],[Column1]]-Table13[[#This Row],[TOTAL SALES AA=Y+Z]]</f>
        <v>137054.41999999993</v>
      </c>
    </row>
    <row r="30" spans="1:43" x14ac:dyDescent="0.25">
      <c r="A30" s="2">
        <v>70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121</v>
      </c>
      <c r="G30" s="2" t="s">
        <v>89</v>
      </c>
      <c r="I30" s="2" t="s">
        <v>138</v>
      </c>
      <c r="J30" s="2" t="s">
        <v>92</v>
      </c>
      <c r="K30" s="2" t="s">
        <v>139</v>
      </c>
      <c r="L30" s="2">
        <v>4216</v>
      </c>
      <c r="M30" s="2">
        <v>3880</v>
      </c>
      <c r="N30" s="2">
        <v>336</v>
      </c>
      <c r="O30" s="2">
        <v>23</v>
      </c>
      <c r="P30" s="2">
        <v>0</v>
      </c>
      <c r="Q30" s="2">
        <v>12538.9</v>
      </c>
      <c r="R30" s="2">
        <v>12786.4</v>
      </c>
      <c r="S30" s="2">
        <v>2000</v>
      </c>
      <c r="T30" s="2">
        <v>0</v>
      </c>
      <c r="U30" s="2">
        <v>495000</v>
      </c>
      <c r="W30" s="9">
        <v>130000</v>
      </c>
      <c r="X30" s="9">
        <v>565</v>
      </c>
      <c r="Y30" s="2">
        <f>+Table13[[#This Row],[CONSUMPTION T=(Q-P)*R+S]]+Table13[[#This Row],[IMPORTED ENERGY]]+Table13[[#This Row],[SRTPV CONSUMPTION]]-Table13[[#This Row],[EXPORTED ENERGY]]</f>
        <v>365565</v>
      </c>
      <c r="Z30" s="2">
        <v>495000</v>
      </c>
      <c r="AA30" s="10">
        <v>327993.94</v>
      </c>
      <c r="AB30" s="10">
        <v>5935.15</v>
      </c>
      <c r="AC30" s="10">
        <f>+Table13[[#This Row],[METERED SALES]]+Table13[[#This Row],[UNMETERED SALES]]</f>
        <v>333929.09000000003</v>
      </c>
      <c r="AD30" s="2">
        <v>333929.09000000003</v>
      </c>
      <c r="AE30" s="10">
        <f>+((Table13[[#This Row],[Column1]]-Table13[[#This Row],[Column4]])/Table13[[#This Row],[Column4]]*100)</f>
        <v>9.4738406887522046</v>
      </c>
      <c r="AF30" s="19">
        <f>+((Table13[[#This Row],[Column1]]-Table13[[#This Row],[TOTAL SALES AA=Y+Z]])/Table13[[#This Row],[Column1]]*100)</f>
        <v>8.6539767209661687</v>
      </c>
      <c r="AG30" s="2">
        <v>32.54</v>
      </c>
      <c r="AH30" s="2">
        <v>3325047.24</v>
      </c>
      <c r="AI30" s="2">
        <v>3143851.64</v>
      </c>
      <c r="AJ30" s="2">
        <v>0.67459999999999998</v>
      </c>
      <c r="AK30" s="2">
        <v>0.94550000000000001</v>
      </c>
      <c r="AL30" s="2">
        <v>30.77</v>
      </c>
      <c r="AO30" s="2" t="s">
        <v>94</v>
      </c>
      <c r="AP30" s="2">
        <v>11121</v>
      </c>
      <c r="AQ30" s="2">
        <f>+Table13[[#This Row],[Column1]]-Table13[[#This Row],[TOTAL SALES AA=Y+Z]]</f>
        <v>31635.909999999974</v>
      </c>
    </row>
    <row r="31" spans="1:43" x14ac:dyDescent="0.25">
      <c r="A31" s="2">
        <v>76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121</v>
      </c>
      <c r="G31" s="2" t="s">
        <v>89</v>
      </c>
      <c r="I31" s="2" t="s">
        <v>140</v>
      </c>
      <c r="J31" s="2" t="s">
        <v>141</v>
      </c>
      <c r="K31" s="2" t="s">
        <v>142</v>
      </c>
      <c r="L31" s="2">
        <v>3610</v>
      </c>
      <c r="M31" s="2">
        <v>3600</v>
      </c>
      <c r="N31" s="2">
        <v>10</v>
      </c>
      <c r="O31" s="2">
        <v>0</v>
      </c>
      <c r="P31" s="2">
        <v>0</v>
      </c>
      <c r="Q31" s="2">
        <v>10753.1</v>
      </c>
      <c r="R31" s="2">
        <v>11553.9</v>
      </c>
      <c r="S31" s="2">
        <v>2000</v>
      </c>
      <c r="T31" s="2">
        <v>0</v>
      </c>
      <c r="U31" s="2">
        <v>1601600</v>
      </c>
      <c r="W31" s="9">
        <v>350000</v>
      </c>
      <c r="X31" s="9">
        <v>2251.1</v>
      </c>
      <c r="Y31" s="2">
        <f>+Table13[[#This Row],[CONSUMPTION T=(Q-P)*R+S]]+Table13[[#This Row],[IMPORTED ENERGY]]+Table13[[#This Row],[SRTPV CONSUMPTION]]-Table13[[#This Row],[EXPORTED ENERGY]]</f>
        <v>1253851.1000000001</v>
      </c>
      <c r="Z31" s="2">
        <v>1601600</v>
      </c>
      <c r="AA31" s="10">
        <v>1142818.6399999999</v>
      </c>
      <c r="AB31" s="10">
        <v>0</v>
      </c>
      <c r="AC31" s="10">
        <f>+Table13[[#This Row],[METERED SALES]]+Table13[[#This Row],[UNMETERED SALES]]</f>
        <v>1142818.6399999999</v>
      </c>
      <c r="AD31" s="2">
        <v>1142818.6399999999</v>
      </c>
      <c r="AE31" s="10">
        <f>+((Table13[[#This Row],[Column1]]-Table13[[#This Row],[Column4]])/Table13[[#This Row],[Column4]]*100)</f>
        <v>9.7156675708404787</v>
      </c>
      <c r="AF31" s="19">
        <f>+((Table13[[#This Row],[Column1]]-Table13[[#This Row],[TOTAL SALES AA=Y+Z]])/Table13[[#This Row],[Column1]]*100)</f>
        <v>8.8553146382373615</v>
      </c>
      <c r="AG31" s="2">
        <v>28.65</v>
      </c>
      <c r="AH31" s="2">
        <v>10550172.34</v>
      </c>
      <c r="AI31" s="2">
        <v>9488329.3399999999</v>
      </c>
      <c r="AJ31" s="2">
        <v>0.71350000000000002</v>
      </c>
      <c r="AK31" s="2">
        <v>0.89939999999999998</v>
      </c>
      <c r="AL31" s="2">
        <v>25.77</v>
      </c>
      <c r="AO31" s="2" t="s">
        <v>94</v>
      </c>
      <c r="AP31" s="2">
        <v>11121</v>
      </c>
      <c r="AQ31" s="2">
        <f>+Table13[[#This Row],[Column1]]-Table13[[#This Row],[TOTAL SALES AA=Y+Z]]</f>
        <v>111032.4600000002</v>
      </c>
    </row>
    <row r="32" spans="1:43" x14ac:dyDescent="0.25">
      <c r="A32" s="2">
        <v>79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121</v>
      </c>
      <c r="G32" s="2" t="s">
        <v>89</v>
      </c>
      <c r="I32" s="2" t="s">
        <v>143</v>
      </c>
      <c r="J32" s="2" t="s">
        <v>116</v>
      </c>
      <c r="K32" s="2" t="s">
        <v>144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6107.1</v>
      </c>
      <c r="R32" s="2">
        <v>6107.1</v>
      </c>
      <c r="S32" s="2">
        <v>2000</v>
      </c>
      <c r="T32" s="2">
        <v>0</v>
      </c>
      <c r="U32" s="2">
        <v>0</v>
      </c>
      <c r="Y32" s="2">
        <f>+Table13[[#This Row],[CONSUMPTION T=(Q-P)*R+S]]+Table13[[#This Row],[IMPORTED ENERGY]]+Table13[[#This Row],[SRTPV CONSUMPTION]]-Table13[[#This Row],[EXPORTED ENERGY]]</f>
        <v>0</v>
      </c>
      <c r="Z32" s="2">
        <v>0</v>
      </c>
      <c r="AA32" s="10">
        <v>0</v>
      </c>
      <c r="AB32" s="10">
        <v>0</v>
      </c>
      <c r="AC32" s="10">
        <f>+Table13[[#This Row],[METERED SALES]]+Table13[[#This Row],[UNMETERED SALES]]</f>
        <v>0</v>
      </c>
      <c r="AD32" s="2">
        <v>0</v>
      </c>
      <c r="AE32" s="10" t="e">
        <f>+((Table13[[#This Row],[Column1]]-Table13[[#This Row],[Column4]])/Table13[[#This Row],[Column4]]*100)</f>
        <v>#DIV/0!</v>
      </c>
      <c r="AF32" s="19" t="e">
        <f>+((Table13[[#This Row],[Column1]]-Table13[[#This Row],[TOTAL SALES AA=Y+Z]])/Table13[[#This Row],[Column1]]*100)</f>
        <v>#DIV/0!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O32" s="2" t="s">
        <v>94</v>
      </c>
      <c r="AP32" s="2">
        <v>11121</v>
      </c>
      <c r="AQ32" s="2">
        <f>+Table13[[#This Row],[Column1]]-Table13[[#This Row],[TOTAL SALES AA=Y+Z]]</f>
        <v>0</v>
      </c>
    </row>
    <row r="33" spans="1:43" x14ac:dyDescent="0.25">
      <c r="A33" s="2">
        <v>83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121</v>
      </c>
      <c r="G33" s="2" t="s">
        <v>89</v>
      </c>
      <c r="I33" s="2" t="s">
        <v>145</v>
      </c>
      <c r="J33" s="2" t="s">
        <v>92</v>
      </c>
      <c r="K33" s="2" t="s">
        <v>146</v>
      </c>
      <c r="L33" s="2">
        <v>2996</v>
      </c>
      <c r="M33" s="2">
        <v>2407</v>
      </c>
      <c r="N33" s="2">
        <v>589</v>
      </c>
      <c r="O33" s="2">
        <v>31</v>
      </c>
      <c r="P33" s="2">
        <v>0</v>
      </c>
      <c r="Q33" s="2">
        <v>7474.2</v>
      </c>
      <c r="R33" s="2">
        <v>7474.2</v>
      </c>
      <c r="S33" s="2">
        <v>2000</v>
      </c>
      <c r="T33" s="2">
        <v>0</v>
      </c>
      <c r="U33" s="2">
        <v>0</v>
      </c>
      <c r="V33" s="9">
        <v>365000</v>
      </c>
      <c r="Y33" s="2">
        <f>+Table13[[#This Row],[CONSUMPTION T=(Q-P)*R+S]]+Table13[[#This Row],[IMPORTED ENERGY]]+Table13[[#This Row],[SRTPV CONSUMPTION]]-Table13[[#This Row],[EXPORTED ENERGY]]</f>
        <v>365000</v>
      </c>
      <c r="Z33" s="2">
        <v>0</v>
      </c>
      <c r="AA33" s="10">
        <v>324204.87</v>
      </c>
      <c r="AB33" s="10">
        <v>7999.55</v>
      </c>
      <c r="AC33" s="10">
        <f>+Table13[[#This Row],[METERED SALES]]+Table13[[#This Row],[UNMETERED SALES]]</f>
        <v>332204.42</v>
      </c>
      <c r="AD33" s="2">
        <v>332204.42</v>
      </c>
      <c r="AE33" s="10">
        <f>+((Table13[[#This Row],[Column1]]-Table13[[#This Row],[Column4]])/Table13[[#This Row],[Column4]]*100)</f>
        <v>9.8721082639418292</v>
      </c>
      <c r="AF33" s="19">
        <f>+((Table13[[#This Row],[Column1]]-Table13[[#This Row],[TOTAL SALES AA=Y+Z]])/Table13[[#This Row],[Column1]]*100)</f>
        <v>8.9850904109589091</v>
      </c>
      <c r="AG33" s="2">
        <v>-33220442</v>
      </c>
      <c r="AH33" s="2">
        <v>3192250.38</v>
      </c>
      <c r="AI33" s="2">
        <v>2588434.58</v>
      </c>
      <c r="AJ33" s="2">
        <v>0</v>
      </c>
      <c r="AK33" s="2">
        <v>0.81079999999999997</v>
      </c>
      <c r="AL33" s="2">
        <v>81.08</v>
      </c>
      <c r="AO33" s="2" t="s">
        <v>94</v>
      </c>
      <c r="AP33" s="2">
        <v>11121</v>
      </c>
      <c r="AQ33" s="2">
        <f>+Table13[[#This Row],[Column1]]-Table13[[#This Row],[TOTAL SALES AA=Y+Z]]</f>
        <v>32795.580000000016</v>
      </c>
    </row>
    <row r="34" spans="1:43" x14ac:dyDescent="0.25">
      <c r="A34" s="2">
        <v>40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147</v>
      </c>
      <c r="G34" s="2" t="s">
        <v>89</v>
      </c>
      <c r="I34" s="2" t="s">
        <v>148</v>
      </c>
      <c r="J34" s="2" t="s">
        <v>92</v>
      </c>
      <c r="K34" s="2" t="s">
        <v>149</v>
      </c>
      <c r="L34" s="2">
        <v>1625</v>
      </c>
      <c r="M34" s="2">
        <v>1428</v>
      </c>
      <c r="N34" s="2">
        <v>197</v>
      </c>
      <c r="O34" s="2">
        <v>258</v>
      </c>
      <c r="P34" s="2">
        <v>0</v>
      </c>
      <c r="Q34" s="2">
        <v>464.10399999999998</v>
      </c>
      <c r="R34" s="2">
        <v>464.10399999999998</v>
      </c>
      <c r="S34" s="2">
        <v>40000</v>
      </c>
      <c r="T34" s="2">
        <v>0</v>
      </c>
      <c r="U34" s="2">
        <v>0</v>
      </c>
      <c r="V34" s="9">
        <v>577000</v>
      </c>
      <c r="Y34" s="2">
        <f>+Table13[[#This Row],[CONSUMPTION T=(Q-P)*R+S]]+Table13[[#This Row],[IMPORTED ENERGY]]+Table13[[#This Row],[SRTPV CONSUMPTION]]-Table13[[#This Row],[EXPORTED ENERGY]]</f>
        <v>577000</v>
      </c>
      <c r="Z34" s="2">
        <v>0</v>
      </c>
      <c r="AA34" s="10">
        <v>457503.02</v>
      </c>
      <c r="AB34" s="10">
        <v>66576.899999999994</v>
      </c>
      <c r="AC34" s="10">
        <f>+Table13[[#This Row],[METERED SALES]]+Table13[[#This Row],[UNMETERED SALES]]</f>
        <v>524079.92000000004</v>
      </c>
      <c r="AD34" s="2">
        <v>524079.92</v>
      </c>
      <c r="AE34" s="10">
        <f>+((Table13[[#This Row],[Column1]]-Table13[[#This Row],[Column4]])/Table13[[#This Row],[Column4]]*100)</f>
        <v>10.09771181464078</v>
      </c>
      <c r="AF34" s="19">
        <f>+((Table13[[#This Row],[Column1]]-Table13[[#This Row],[TOTAL SALES AA=Y+Z]])/Table13[[#This Row],[Column1]]*100)</f>
        <v>9.1715909878682869</v>
      </c>
      <c r="AG34" s="2">
        <v>-52407992</v>
      </c>
      <c r="AH34" s="2">
        <v>4764563.58</v>
      </c>
      <c r="AI34" s="2">
        <v>2775794.52</v>
      </c>
      <c r="AJ34" s="2">
        <v>0</v>
      </c>
      <c r="AK34" s="2">
        <v>0.58260000000000001</v>
      </c>
      <c r="AL34" s="2">
        <v>58.26</v>
      </c>
      <c r="AO34" s="2" t="s">
        <v>94</v>
      </c>
      <c r="AP34" s="2">
        <v>11121</v>
      </c>
      <c r="AQ34" s="2">
        <f>+Table13[[#This Row],[Column1]]-Table13[[#This Row],[TOTAL SALES AA=Y+Z]]</f>
        <v>52920.080000000016</v>
      </c>
    </row>
    <row r="35" spans="1:43" x14ac:dyDescent="0.25">
      <c r="A35" s="2">
        <v>18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147</v>
      </c>
      <c r="G35" s="2" t="s">
        <v>89</v>
      </c>
      <c r="I35" s="2" t="s">
        <v>150</v>
      </c>
      <c r="J35" s="2" t="s">
        <v>92</v>
      </c>
      <c r="K35" s="2" t="s">
        <v>151</v>
      </c>
      <c r="L35" s="2">
        <v>1564</v>
      </c>
      <c r="M35" s="2">
        <v>1420</v>
      </c>
      <c r="N35" s="2">
        <v>144</v>
      </c>
      <c r="O35" s="2">
        <v>39</v>
      </c>
      <c r="P35" s="2">
        <v>0</v>
      </c>
      <c r="Q35" s="2">
        <v>1333.346</v>
      </c>
      <c r="R35" s="2">
        <v>1349.2280000000001</v>
      </c>
      <c r="S35" s="2">
        <v>40000</v>
      </c>
      <c r="T35" s="2">
        <v>0</v>
      </c>
      <c r="U35" s="2">
        <v>635280</v>
      </c>
      <c r="W35" s="9">
        <v>160000</v>
      </c>
      <c r="X35" s="9">
        <v>1421.8000000000002</v>
      </c>
      <c r="Y35" s="2">
        <f>+Table13[[#This Row],[CONSUMPTION T=(Q-P)*R+S]]+Table13[[#This Row],[IMPORTED ENERGY]]+Table13[[#This Row],[SRTPV CONSUMPTION]]-Table13[[#This Row],[EXPORTED ENERGY]]</f>
        <v>476701.80000000005</v>
      </c>
      <c r="Z35" s="2">
        <v>635280</v>
      </c>
      <c r="AA35" s="10">
        <v>421825.04</v>
      </c>
      <c r="AB35" s="10">
        <v>10063.950000000001</v>
      </c>
      <c r="AC35" s="10">
        <f>+Table13[[#This Row],[METERED SALES]]+Table13[[#This Row],[UNMETERED SALES]]</f>
        <v>431888.99</v>
      </c>
      <c r="AD35" s="2">
        <v>431888.99</v>
      </c>
      <c r="AE35" s="10">
        <f>+((Table13[[#This Row],[Column1]]-Table13[[#This Row],[Column4]])/Table13[[#This Row],[Column4]]*100)</f>
        <v>10.376001944388547</v>
      </c>
      <c r="AF35" s="19">
        <f>+((Table13[[#This Row],[Column1]]-Table13[[#This Row],[TOTAL SALES AA=Y+Z]])/Table13[[#This Row],[Column1]]*100)</f>
        <v>9.4005959281043321</v>
      </c>
      <c r="AG35" s="2">
        <v>32.020000000000003</v>
      </c>
      <c r="AH35" s="2">
        <v>4277873.43</v>
      </c>
      <c r="AI35" s="2">
        <v>4098928.43</v>
      </c>
      <c r="AJ35" s="2">
        <v>0.67979999999999996</v>
      </c>
      <c r="AK35" s="2">
        <v>0.95820000000000005</v>
      </c>
      <c r="AL35" s="2">
        <v>30.68</v>
      </c>
      <c r="AO35" s="2" t="s">
        <v>94</v>
      </c>
      <c r="AP35" s="2">
        <v>11121</v>
      </c>
      <c r="AQ35" s="2">
        <f>+Table13[[#This Row],[Column1]]-Table13[[#This Row],[TOTAL SALES AA=Y+Z]]</f>
        <v>44812.810000000056</v>
      </c>
    </row>
    <row r="36" spans="1:43" x14ac:dyDescent="0.25">
      <c r="A36" s="2">
        <v>48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147</v>
      </c>
      <c r="G36" s="2" t="s">
        <v>89</v>
      </c>
      <c r="I36" s="2" t="s">
        <v>152</v>
      </c>
      <c r="J36" s="2" t="s">
        <v>92</v>
      </c>
      <c r="K36" s="2" t="s">
        <v>153</v>
      </c>
      <c r="L36" s="2">
        <v>1576</v>
      </c>
      <c r="M36" s="2">
        <v>1360</v>
      </c>
      <c r="N36" s="2">
        <v>216</v>
      </c>
      <c r="O36" s="2">
        <v>193</v>
      </c>
      <c r="P36" s="2">
        <v>0</v>
      </c>
      <c r="Q36" s="2">
        <v>1851.2860000000001</v>
      </c>
      <c r="R36" s="2">
        <v>1875.883</v>
      </c>
      <c r="S36" s="2">
        <v>40000</v>
      </c>
      <c r="T36" s="2">
        <v>0</v>
      </c>
      <c r="U36" s="2">
        <v>983880</v>
      </c>
      <c r="V36" s="9">
        <v>450000</v>
      </c>
      <c r="X36" s="9">
        <v>29014.2</v>
      </c>
      <c r="Y36" s="2">
        <f>+Table13[[#This Row],[CONSUMPTION T=(Q-P)*R+S]]+Table13[[#This Row],[IMPORTED ENERGY]]+Table13[[#This Row],[SRTPV CONSUMPTION]]-Table13[[#This Row],[EXPORTED ENERGY]]</f>
        <v>1462894.2</v>
      </c>
      <c r="Z36" s="2">
        <v>983880</v>
      </c>
      <c r="AA36" s="10">
        <v>1285954.3700000001</v>
      </c>
      <c r="AB36" s="10">
        <v>49803.65</v>
      </c>
      <c r="AC36" s="10">
        <f>+Table13[[#This Row],[METERED SALES]]+Table13[[#This Row],[UNMETERED SALES]]</f>
        <v>1335758.02</v>
      </c>
      <c r="AD36" s="2">
        <v>1335758.02</v>
      </c>
      <c r="AE36" s="10">
        <f>+((Table13[[#This Row],[Column1]]-Table13[[#This Row],[Column4]])/Table13[[#This Row],[Column4]]*100)</f>
        <v>9.5179050469036248</v>
      </c>
      <c r="AF36" s="19">
        <f>+((Table13[[#This Row],[Column1]]-Table13[[#This Row],[TOTAL SALES AA=Y+Z]])/Table13[[#This Row],[Column1]]*100)</f>
        <v>8.6907296508523952</v>
      </c>
      <c r="AG36" s="2">
        <v>-35.76</v>
      </c>
      <c r="AH36" s="2">
        <v>12293398.507999999</v>
      </c>
      <c r="AI36" s="2">
        <v>11559476.32</v>
      </c>
      <c r="AJ36" s="2">
        <v>1.3575999999999999</v>
      </c>
      <c r="AK36" s="2">
        <v>0.94030000000000002</v>
      </c>
      <c r="AL36" s="2">
        <v>-33.630000000000003</v>
      </c>
      <c r="AO36" s="2" t="s">
        <v>94</v>
      </c>
      <c r="AP36" s="2">
        <v>11121</v>
      </c>
      <c r="AQ36" s="2">
        <f>+Table13[[#This Row],[Column1]]-Table13[[#This Row],[TOTAL SALES AA=Y+Z]]</f>
        <v>127136.17999999993</v>
      </c>
    </row>
    <row r="37" spans="1:43" x14ac:dyDescent="0.25">
      <c r="A37" s="2">
        <v>15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147</v>
      </c>
      <c r="G37" s="2" t="s">
        <v>89</v>
      </c>
      <c r="I37" s="2" t="s">
        <v>154</v>
      </c>
      <c r="J37" s="2" t="s">
        <v>92</v>
      </c>
      <c r="K37" s="2" t="s">
        <v>155</v>
      </c>
      <c r="L37" s="2">
        <v>7108</v>
      </c>
      <c r="M37" s="2">
        <v>6270</v>
      </c>
      <c r="N37" s="2">
        <v>838</v>
      </c>
      <c r="O37" s="2">
        <v>44</v>
      </c>
      <c r="P37" s="2">
        <v>0</v>
      </c>
      <c r="Q37" s="2">
        <v>908.8</v>
      </c>
      <c r="R37" s="2">
        <v>923.62900000000002</v>
      </c>
      <c r="S37" s="2">
        <v>40000</v>
      </c>
      <c r="T37" s="2">
        <v>0</v>
      </c>
      <c r="U37" s="2">
        <v>593160</v>
      </c>
      <c r="V37" s="9">
        <v>40000</v>
      </c>
      <c r="X37" s="9">
        <v>632</v>
      </c>
      <c r="Y37" s="2">
        <f>+Table13[[#This Row],[CONSUMPTION T=(Q-P)*R+S]]+Table13[[#This Row],[IMPORTED ENERGY]]+Table13[[#This Row],[SRTPV CONSUMPTION]]-Table13[[#This Row],[EXPORTED ENERGY]]</f>
        <v>633792</v>
      </c>
      <c r="Z37" s="2">
        <v>593160</v>
      </c>
      <c r="AA37" s="10">
        <v>623058.98</v>
      </c>
      <c r="AB37" s="10">
        <v>11354.2</v>
      </c>
      <c r="AC37" s="10">
        <f>+Table13[[#This Row],[METERED SALES]]+Table13[[#This Row],[UNMETERED SALES]]</f>
        <v>634413.17999999993</v>
      </c>
      <c r="AD37" s="2">
        <v>634413.18000000005</v>
      </c>
      <c r="AE37" s="10">
        <f>+((Table13[[#This Row],[Column1]]-Table13[[#This Row],[Column4]])/Table13[[#This Row],[Column4]]*100)</f>
        <v>-9.7914107017753785E-2</v>
      </c>
      <c r="AF37" s="19">
        <f>+((Table13[[#This Row],[Column1]]-Table13[[#This Row],[TOTAL SALES AA=Y+Z]])/Table13[[#This Row],[Column1]]*100)</f>
        <v>-9.8010072705248918E-2</v>
      </c>
      <c r="AG37" s="2">
        <v>-6.95</v>
      </c>
      <c r="AH37" s="2">
        <v>6209010.0599999996</v>
      </c>
      <c r="AI37" s="2">
        <v>5011946.3899999997</v>
      </c>
      <c r="AJ37" s="2">
        <v>1.0694999999999999</v>
      </c>
      <c r="AK37" s="2">
        <v>0.80720000000000003</v>
      </c>
      <c r="AL37" s="2">
        <v>-5.61</v>
      </c>
      <c r="AO37" s="2" t="s">
        <v>94</v>
      </c>
      <c r="AP37" s="2">
        <v>11121</v>
      </c>
      <c r="AQ37" s="2">
        <f>+Table13[[#This Row],[Column1]]-Table13[[#This Row],[TOTAL SALES AA=Y+Z]]</f>
        <v>-621.18000000005122</v>
      </c>
    </row>
    <row r="38" spans="1:43" x14ac:dyDescent="0.25">
      <c r="A38" s="2">
        <v>22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147</v>
      </c>
      <c r="G38" s="2" t="s">
        <v>89</v>
      </c>
      <c r="I38" s="2" t="s">
        <v>156</v>
      </c>
      <c r="J38" s="2" t="s">
        <v>92</v>
      </c>
      <c r="K38" s="2" t="s">
        <v>157</v>
      </c>
      <c r="L38" s="2">
        <v>1133</v>
      </c>
      <c r="M38" s="2">
        <v>847</v>
      </c>
      <c r="N38" s="2">
        <v>286</v>
      </c>
      <c r="O38" s="2">
        <v>3</v>
      </c>
      <c r="P38" s="2">
        <v>0</v>
      </c>
      <c r="Q38" s="2">
        <v>1287.191</v>
      </c>
      <c r="R38" s="2">
        <v>1314.443</v>
      </c>
      <c r="S38" s="2">
        <v>40000</v>
      </c>
      <c r="T38" s="2">
        <v>0</v>
      </c>
      <c r="U38" s="2">
        <v>1090080</v>
      </c>
      <c r="W38" s="9">
        <v>725000</v>
      </c>
      <c r="X38" s="9">
        <v>1201</v>
      </c>
      <c r="Y38" s="2">
        <f>+Table13[[#This Row],[CONSUMPTION T=(Q-P)*R+S]]+Table13[[#This Row],[IMPORTED ENERGY]]+Table13[[#This Row],[SRTPV CONSUMPTION]]-Table13[[#This Row],[EXPORTED ENERGY]]</f>
        <v>366281</v>
      </c>
      <c r="Z38" s="2">
        <v>1090080</v>
      </c>
      <c r="AA38" s="10">
        <v>331560.96999999997</v>
      </c>
      <c r="AB38" s="10">
        <v>774.15</v>
      </c>
      <c r="AC38" s="10">
        <f>+Table13[[#This Row],[METERED SALES]]+Table13[[#This Row],[UNMETERED SALES]]</f>
        <v>332335.12</v>
      </c>
      <c r="AD38" s="2">
        <v>332335.12</v>
      </c>
      <c r="AE38" s="10">
        <f>+((Table13[[#This Row],[Column1]]-Table13[[#This Row],[Column4]])/Table13[[#This Row],[Column4]]*100)</f>
        <v>10.214352307995618</v>
      </c>
      <c r="AF38" s="19">
        <f>+((Table13[[#This Row],[Column1]]-Table13[[#This Row],[TOTAL SALES AA=Y+Z]])/Table13[[#This Row],[Column1]]*100)</f>
        <v>9.2677152241038989</v>
      </c>
      <c r="AG38" s="2">
        <v>69.510000000000005</v>
      </c>
      <c r="AH38" s="2">
        <v>3308596.07</v>
      </c>
      <c r="AI38" s="2">
        <v>2930645.75</v>
      </c>
      <c r="AJ38" s="2">
        <v>0.3049</v>
      </c>
      <c r="AK38" s="2">
        <v>0.88580000000000003</v>
      </c>
      <c r="AL38" s="2">
        <v>61.57</v>
      </c>
      <c r="AO38" s="2" t="s">
        <v>94</v>
      </c>
      <c r="AP38" s="2">
        <v>11121</v>
      </c>
      <c r="AQ38" s="2">
        <f>+Table13[[#This Row],[Column1]]-Table13[[#This Row],[TOTAL SALES AA=Y+Z]]</f>
        <v>33945.880000000005</v>
      </c>
    </row>
    <row r="39" spans="1:43" x14ac:dyDescent="0.25">
      <c r="A39" s="2">
        <v>7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147</v>
      </c>
      <c r="G39" s="2" t="s">
        <v>89</v>
      </c>
      <c r="I39" s="2" t="s">
        <v>158</v>
      </c>
      <c r="J39" s="2" t="s">
        <v>92</v>
      </c>
      <c r="K39" s="2" t="s">
        <v>159</v>
      </c>
      <c r="L39" s="2">
        <v>4094</v>
      </c>
      <c r="M39" s="2">
        <v>2915</v>
      </c>
      <c r="N39" s="2">
        <v>1179</v>
      </c>
      <c r="O39" s="2">
        <v>429</v>
      </c>
      <c r="P39" s="2">
        <v>0</v>
      </c>
      <c r="Q39" s="2">
        <v>1293.54</v>
      </c>
      <c r="R39" s="2">
        <v>1308.386</v>
      </c>
      <c r="S39" s="2">
        <v>40000</v>
      </c>
      <c r="T39" s="2">
        <v>0</v>
      </c>
      <c r="U39" s="2">
        <v>593840</v>
      </c>
      <c r="V39" s="9">
        <v>150000</v>
      </c>
      <c r="X39" s="9">
        <v>11260.3</v>
      </c>
      <c r="Y39" s="2">
        <f>+Table13[[#This Row],[CONSUMPTION T=(Q-P)*R+S]]+Table13[[#This Row],[IMPORTED ENERGY]]+Table13[[#This Row],[SRTPV CONSUMPTION]]-Table13[[#This Row],[EXPORTED ENERGY]]</f>
        <v>755100.3</v>
      </c>
      <c r="Z39" s="2">
        <v>593840</v>
      </c>
      <c r="AA39" s="10">
        <v>583610.59</v>
      </c>
      <c r="AB39" s="10">
        <v>110703.45</v>
      </c>
      <c r="AC39" s="10">
        <f>+Table13[[#This Row],[METERED SALES]]+Table13[[#This Row],[UNMETERED SALES]]</f>
        <v>694314.03999999992</v>
      </c>
      <c r="AD39" s="2">
        <v>694314.04</v>
      </c>
      <c r="AE39" s="10">
        <f>+((Table13[[#This Row],[Column1]]-Table13[[#This Row],[Column4]])/Table13[[#This Row],[Column4]]*100)</f>
        <v>8.7548654496458305</v>
      </c>
      <c r="AF39" s="19">
        <f>+((Table13[[#This Row],[Column1]]-Table13[[#This Row],[TOTAL SALES AA=Y+Z]])/Table13[[#This Row],[Column1]]*100)</f>
        <v>8.0500908289931825</v>
      </c>
      <c r="AG39" s="2">
        <v>-16.920000000000002</v>
      </c>
      <c r="AH39" s="2">
        <v>5434118.4239999996</v>
      </c>
      <c r="AI39" s="2">
        <v>4613765.5599999996</v>
      </c>
      <c r="AJ39" s="2">
        <v>1.1692</v>
      </c>
      <c r="AK39" s="2">
        <v>0.84899999999999998</v>
      </c>
      <c r="AL39" s="2">
        <v>-14.37</v>
      </c>
      <c r="AO39" s="2" t="s">
        <v>94</v>
      </c>
      <c r="AP39" s="2">
        <v>11121</v>
      </c>
      <c r="AQ39" s="2">
        <f>+Table13[[#This Row],[Column1]]-Table13[[#This Row],[TOTAL SALES AA=Y+Z]]</f>
        <v>60786.260000000009</v>
      </c>
    </row>
    <row r="40" spans="1:43" x14ac:dyDescent="0.25">
      <c r="A40" s="2">
        <v>23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147</v>
      </c>
      <c r="G40" s="2" t="s">
        <v>89</v>
      </c>
      <c r="I40" s="2" t="s">
        <v>160</v>
      </c>
      <c r="J40" s="2" t="s">
        <v>92</v>
      </c>
      <c r="K40" s="2" t="s">
        <v>161</v>
      </c>
      <c r="L40" s="2">
        <v>7995</v>
      </c>
      <c r="M40" s="2">
        <v>6845</v>
      </c>
      <c r="N40" s="2">
        <v>1150</v>
      </c>
      <c r="O40" s="2">
        <v>35</v>
      </c>
      <c r="P40" s="2">
        <v>0</v>
      </c>
      <c r="Q40" s="2">
        <v>1501.16</v>
      </c>
      <c r="R40" s="2">
        <v>1526.325</v>
      </c>
      <c r="S40" s="2">
        <v>40000</v>
      </c>
      <c r="T40" s="2">
        <v>0</v>
      </c>
      <c r="U40" s="2">
        <v>1006600</v>
      </c>
      <c r="W40" s="9">
        <v>201000</v>
      </c>
      <c r="X40" s="9">
        <v>15165.6</v>
      </c>
      <c r="Y40" s="2">
        <f>+Table13[[#This Row],[CONSUMPTION T=(Q-P)*R+S]]+Table13[[#This Row],[IMPORTED ENERGY]]+Table13[[#This Row],[SRTPV CONSUMPTION]]-Table13[[#This Row],[EXPORTED ENERGY]]</f>
        <v>820765.6</v>
      </c>
      <c r="Z40" s="2">
        <v>1006600</v>
      </c>
      <c r="AA40" s="10">
        <v>743662.54</v>
      </c>
      <c r="AB40" s="10">
        <v>9031.75</v>
      </c>
      <c r="AC40" s="10">
        <f>+Table13[[#This Row],[METERED SALES]]+Table13[[#This Row],[UNMETERED SALES]]</f>
        <v>752694.29</v>
      </c>
      <c r="AD40" s="2">
        <v>752694.29</v>
      </c>
      <c r="AE40" s="10">
        <f>+((Table13[[#This Row],[Column1]]-Table13[[#This Row],[Column4]])/Table13[[#This Row],[Column4]]*100)</f>
        <v>9.0436862487690632</v>
      </c>
      <c r="AF40" s="19">
        <f>+((Table13[[#This Row],[Column1]]-Table13[[#This Row],[TOTAL SALES AA=Y+Z]])/Table13[[#This Row],[Column1]]*100)</f>
        <v>8.2936358443872322</v>
      </c>
      <c r="AG40" s="2">
        <v>25.22</v>
      </c>
      <c r="AH40" s="2">
        <v>7872921.9100000001</v>
      </c>
      <c r="AI40" s="2">
        <v>6186406.102</v>
      </c>
      <c r="AJ40" s="2">
        <v>0.74780000000000002</v>
      </c>
      <c r="AK40" s="2">
        <v>0.78580000000000005</v>
      </c>
      <c r="AL40" s="2">
        <v>19.82</v>
      </c>
      <c r="AO40" s="2" t="s">
        <v>94</v>
      </c>
      <c r="AP40" s="2">
        <v>11121</v>
      </c>
      <c r="AQ40" s="2">
        <f>+Table13[[#This Row],[Column1]]-Table13[[#This Row],[TOTAL SALES AA=Y+Z]]</f>
        <v>68071.309999999939</v>
      </c>
    </row>
    <row r="41" spans="1:43" x14ac:dyDescent="0.25">
      <c r="A41" s="2">
        <v>28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147</v>
      </c>
      <c r="G41" s="2" t="s">
        <v>89</v>
      </c>
      <c r="I41" s="2" t="s">
        <v>162</v>
      </c>
      <c r="J41" s="2" t="s">
        <v>163</v>
      </c>
      <c r="K41" s="2" t="s">
        <v>164</v>
      </c>
      <c r="L41" s="2">
        <v>1363</v>
      </c>
      <c r="M41" s="2">
        <v>1240</v>
      </c>
      <c r="N41" s="2">
        <v>123</v>
      </c>
      <c r="O41" s="2">
        <v>846</v>
      </c>
      <c r="P41" s="2">
        <v>0</v>
      </c>
      <c r="Q41" s="2">
        <v>793.3</v>
      </c>
      <c r="R41" s="2">
        <v>798.03099999999995</v>
      </c>
      <c r="S41" s="2">
        <v>40000</v>
      </c>
      <c r="T41" s="2">
        <v>0</v>
      </c>
      <c r="U41" s="2">
        <v>189240</v>
      </c>
      <c r="V41" s="9">
        <v>15500</v>
      </c>
      <c r="W41" s="9">
        <v>0</v>
      </c>
      <c r="Y41" s="2">
        <f>+Table13[[#This Row],[CONSUMPTION T=(Q-P)*R+S]]+Table13[[#This Row],[IMPORTED ENERGY]]+Table13[[#This Row],[SRTPV CONSUMPTION]]-Table13[[#This Row],[EXPORTED ENERGY]]</f>
        <v>204740</v>
      </c>
      <c r="Z41" s="2">
        <v>189240</v>
      </c>
      <c r="AA41" s="10">
        <v>42608.14</v>
      </c>
      <c r="AB41" s="10">
        <v>142322.57999999999</v>
      </c>
      <c r="AC41" s="10">
        <f>+Table13[[#This Row],[METERED SALES]]+Table13[[#This Row],[UNMETERED SALES]]</f>
        <v>184930.71999999997</v>
      </c>
      <c r="AD41" s="2">
        <v>184930.72</v>
      </c>
      <c r="AE41" s="10">
        <f>+((Table13[[#This Row],[Column1]]-Table13[[#This Row],[Column4]])/Table13[[#This Row],[Column4]]*100)</f>
        <v>10.711730317169604</v>
      </c>
      <c r="AF41" s="19">
        <f>+((Table13[[#This Row],[Column1]]-Table13[[#This Row],[TOTAL SALES AA=Y+Z]])/Table13[[#This Row],[Column1]]*100)</f>
        <v>9.6753345706750018</v>
      </c>
      <c r="AG41" s="2">
        <v>2.2799999999999998</v>
      </c>
      <c r="AH41" s="2">
        <v>1743100.43</v>
      </c>
      <c r="AI41" s="2">
        <v>1550815.53</v>
      </c>
      <c r="AJ41" s="2">
        <v>0.97719999999999996</v>
      </c>
      <c r="AK41" s="2">
        <v>0.88970000000000005</v>
      </c>
      <c r="AL41" s="2">
        <v>2.0299999999999998</v>
      </c>
      <c r="AO41" s="2" t="s">
        <v>94</v>
      </c>
      <c r="AP41" s="2">
        <v>11121</v>
      </c>
      <c r="AQ41" s="2">
        <f>+Table13[[#This Row],[Column1]]-Table13[[#This Row],[TOTAL SALES AA=Y+Z]]</f>
        <v>19809.28</v>
      </c>
    </row>
    <row r="42" spans="1:43" x14ac:dyDescent="0.25">
      <c r="A42" s="2">
        <v>14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147</v>
      </c>
      <c r="G42" s="2" t="s">
        <v>89</v>
      </c>
      <c r="I42" s="2" t="s">
        <v>165</v>
      </c>
      <c r="J42" s="2" t="s">
        <v>92</v>
      </c>
      <c r="K42" s="2" t="s">
        <v>166</v>
      </c>
      <c r="L42" s="2">
        <v>6312</v>
      </c>
      <c r="M42" s="2">
        <v>5608</v>
      </c>
      <c r="N42" s="2">
        <v>704</v>
      </c>
      <c r="O42" s="2">
        <v>1</v>
      </c>
      <c r="P42" s="2">
        <v>0</v>
      </c>
      <c r="Q42" s="2">
        <v>1280.9829999999999</v>
      </c>
      <c r="R42" s="2">
        <v>1307.96</v>
      </c>
      <c r="S42" s="2">
        <v>40000</v>
      </c>
      <c r="T42" s="2">
        <v>0</v>
      </c>
      <c r="U42" s="2">
        <v>1079080</v>
      </c>
      <c r="W42" s="9">
        <v>90000</v>
      </c>
      <c r="X42" s="9">
        <v>4697.3999999999996</v>
      </c>
      <c r="Y42" s="2">
        <f>+Table13[[#This Row],[CONSUMPTION T=(Q-P)*R+S]]+Table13[[#This Row],[IMPORTED ENERGY]]+Table13[[#This Row],[SRTPV CONSUMPTION]]-Table13[[#This Row],[EXPORTED ENERGY]]</f>
        <v>993777.39999999991</v>
      </c>
      <c r="Z42" s="2">
        <v>1079080</v>
      </c>
      <c r="AA42" s="10">
        <v>904866.35</v>
      </c>
      <c r="AB42" s="10">
        <v>258.05</v>
      </c>
      <c r="AC42" s="10">
        <f>+Table13[[#This Row],[METERED SALES]]+Table13[[#This Row],[UNMETERED SALES]]</f>
        <v>905124.4</v>
      </c>
      <c r="AD42" s="2">
        <v>905124.4</v>
      </c>
      <c r="AE42" s="10">
        <f>+((Table13[[#This Row],[Column1]]-Table13[[#This Row],[Column4]])/Table13[[#This Row],[Column4]]*100)</f>
        <v>9.7945652553394744</v>
      </c>
      <c r="AF42" s="19">
        <f>+((Table13[[#This Row],[Column1]]-Table13[[#This Row],[TOTAL SALES AA=Y+Z]])/Table13[[#This Row],[Column1]]*100)</f>
        <v>8.9208106362652124</v>
      </c>
      <c r="AG42" s="2">
        <v>16.12</v>
      </c>
      <c r="AH42" s="2">
        <v>8926678.5759999994</v>
      </c>
      <c r="AI42" s="2">
        <v>8073991.8499999996</v>
      </c>
      <c r="AJ42" s="2">
        <v>0.83879999999999999</v>
      </c>
      <c r="AK42" s="2">
        <v>0.90449999999999997</v>
      </c>
      <c r="AL42" s="2">
        <v>14.58</v>
      </c>
      <c r="AO42" s="2" t="s">
        <v>94</v>
      </c>
      <c r="AP42" s="2">
        <v>11121</v>
      </c>
      <c r="AQ42" s="2">
        <f>+Table13[[#This Row],[Column1]]-Table13[[#This Row],[TOTAL SALES AA=Y+Z]]</f>
        <v>88652.999999999884</v>
      </c>
    </row>
    <row r="43" spans="1:43" x14ac:dyDescent="0.25">
      <c r="A43" s="2">
        <v>24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147</v>
      </c>
      <c r="G43" s="2" t="s">
        <v>89</v>
      </c>
      <c r="I43" s="2" t="s">
        <v>167</v>
      </c>
      <c r="J43" s="2" t="s">
        <v>116</v>
      </c>
      <c r="K43" s="2" t="s">
        <v>168</v>
      </c>
      <c r="L43" s="2">
        <v>1</v>
      </c>
      <c r="M43" s="2">
        <v>1</v>
      </c>
      <c r="N43" s="2">
        <v>0</v>
      </c>
      <c r="O43" s="2">
        <v>0</v>
      </c>
      <c r="P43" s="2">
        <v>0</v>
      </c>
      <c r="Q43" s="2">
        <v>2521.4499999999998</v>
      </c>
      <c r="R43" s="2">
        <v>2550.4659999999999</v>
      </c>
      <c r="S43" s="2">
        <v>40000</v>
      </c>
      <c r="T43" s="2">
        <v>0</v>
      </c>
      <c r="U43" s="2">
        <v>1160640</v>
      </c>
      <c r="V43" s="9">
        <v>500000</v>
      </c>
      <c r="Y43" s="2">
        <f>+Table13[[#This Row],[CONSUMPTION T=(Q-P)*R+S]]+Table13[[#This Row],[IMPORTED ENERGY]]+Table13[[#This Row],[SRTPV CONSUMPTION]]-Table13[[#This Row],[EXPORTED ENERGY]]</f>
        <v>1660640</v>
      </c>
      <c r="Z43" s="2">
        <v>1160640</v>
      </c>
      <c r="AA43" s="10">
        <v>1685337.5</v>
      </c>
      <c r="AB43" s="10">
        <v>0</v>
      </c>
      <c r="AC43" s="10">
        <f>+Table13[[#This Row],[METERED SALES]]+Table13[[#This Row],[UNMETERED SALES]]</f>
        <v>1685337.5</v>
      </c>
      <c r="AD43" s="2">
        <v>1685337.5</v>
      </c>
      <c r="AE43" s="10">
        <f>+((Table13[[#This Row],[Column1]]-Table13[[#This Row],[Column4]])/Table13[[#This Row],[Column4]]*100)</f>
        <v>-1.4654334814243437</v>
      </c>
      <c r="AF43" s="19">
        <f>+((Table13[[#This Row],[Column1]]-Table13[[#This Row],[TOTAL SALES AA=Y+Z]])/Table13[[#This Row],[Column1]]*100)</f>
        <v>-1.4872278157818672</v>
      </c>
      <c r="AG43" s="2">
        <v>-45.21</v>
      </c>
      <c r="AH43" s="2">
        <v>5729882</v>
      </c>
      <c r="AI43" s="2">
        <v>5729882</v>
      </c>
      <c r="AJ43" s="2">
        <v>1.4520999999999999</v>
      </c>
      <c r="AK43" s="2">
        <v>1</v>
      </c>
      <c r="AL43" s="2">
        <v>-45.21</v>
      </c>
      <c r="AO43" s="2" t="s">
        <v>94</v>
      </c>
      <c r="AP43" s="2">
        <v>11121</v>
      </c>
      <c r="AQ43" s="2">
        <f>+Table13[[#This Row],[Column1]]-Table13[[#This Row],[TOTAL SALES AA=Y+Z]]</f>
        <v>-24697.5</v>
      </c>
    </row>
    <row r="44" spans="1:43" x14ac:dyDescent="0.25">
      <c r="A44" s="2">
        <v>34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147</v>
      </c>
      <c r="G44" s="2" t="s">
        <v>89</v>
      </c>
      <c r="I44" s="2" t="s">
        <v>169</v>
      </c>
      <c r="J44" s="2" t="s">
        <v>92</v>
      </c>
      <c r="K44" s="2" t="s">
        <v>170</v>
      </c>
      <c r="L44" s="2">
        <v>10213</v>
      </c>
      <c r="M44" s="2">
        <v>8955</v>
      </c>
      <c r="N44" s="2">
        <v>1258</v>
      </c>
      <c r="O44" s="2">
        <v>2</v>
      </c>
      <c r="P44" s="2">
        <v>0</v>
      </c>
      <c r="Q44" s="2">
        <v>2216.4899999999998</v>
      </c>
      <c r="R44" s="2">
        <v>2246.319</v>
      </c>
      <c r="S44" s="2">
        <v>40000</v>
      </c>
      <c r="T44" s="2">
        <v>0</v>
      </c>
      <c r="U44" s="2">
        <v>1193160</v>
      </c>
      <c r="V44" s="9">
        <v>50000</v>
      </c>
      <c r="X44" s="9">
        <v>1474.0000000000002</v>
      </c>
      <c r="Y44" s="2">
        <f>+Table13[[#This Row],[CONSUMPTION T=(Q-P)*R+S]]+Table13[[#This Row],[IMPORTED ENERGY]]+Table13[[#This Row],[SRTPV CONSUMPTION]]-Table13[[#This Row],[EXPORTED ENERGY]]</f>
        <v>1244634</v>
      </c>
      <c r="Z44" s="2">
        <v>1193160</v>
      </c>
      <c r="AA44" s="10">
        <v>1134430.3700000001</v>
      </c>
      <c r="AB44" s="10">
        <v>516.1</v>
      </c>
      <c r="AC44" s="10">
        <f>+Table13[[#This Row],[METERED SALES]]+Table13[[#This Row],[UNMETERED SALES]]</f>
        <v>1134946.4700000002</v>
      </c>
      <c r="AD44" s="2">
        <v>1134946.47</v>
      </c>
      <c r="AE44" s="10">
        <f>+((Table13[[#This Row],[Column1]]-Table13[[#This Row],[Column4]])/Table13[[#This Row],[Column4]]*100)</f>
        <v>9.6645553688536321</v>
      </c>
      <c r="AF44" s="19">
        <f>+((Table13[[#This Row],[Column1]]-Table13[[#This Row],[TOTAL SALES AA=Y+Z]])/Table13[[#This Row],[Column1]]*100)</f>
        <v>8.812834134372034</v>
      </c>
      <c r="AG44" s="2">
        <v>4.88</v>
      </c>
      <c r="AH44" s="2">
        <v>11220561.096999999</v>
      </c>
      <c r="AI44" s="2">
        <v>9908197.6219999995</v>
      </c>
      <c r="AJ44" s="2">
        <v>0.95120000000000005</v>
      </c>
      <c r="AK44" s="2">
        <v>0.88300000000000001</v>
      </c>
      <c r="AL44" s="2">
        <v>4.3099999999999996</v>
      </c>
      <c r="AO44" s="2" t="s">
        <v>94</v>
      </c>
      <c r="AP44" s="2">
        <v>11121</v>
      </c>
      <c r="AQ44" s="2">
        <f>+Table13[[#This Row],[Column1]]-Table13[[#This Row],[TOTAL SALES AA=Y+Z]]</f>
        <v>109687.53000000003</v>
      </c>
    </row>
    <row r="45" spans="1:43" x14ac:dyDescent="0.25">
      <c r="A45" s="2">
        <v>44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147</v>
      </c>
      <c r="G45" s="2" t="s">
        <v>89</v>
      </c>
      <c r="I45" s="2" t="s">
        <v>171</v>
      </c>
      <c r="J45" s="2" t="s">
        <v>92</v>
      </c>
      <c r="K45" s="2" t="s">
        <v>172</v>
      </c>
      <c r="L45" s="2">
        <v>749</v>
      </c>
      <c r="M45" s="2">
        <v>656</v>
      </c>
      <c r="N45" s="2">
        <v>93</v>
      </c>
      <c r="O45" s="2">
        <v>11</v>
      </c>
      <c r="P45" s="2">
        <v>0</v>
      </c>
      <c r="Q45" s="2">
        <v>2365.89</v>
      </c>
      <c r="R45" s="2">
        <v>2420.0140000000001</v>
      </c>
      <c r="S45" s="2">
        <v>40000</v>
      </c>
      <c r="T45" s="2">
        <v>0</v>
      </c>
      <c r="U45" s="2">
        <v>2164960</v>
      </c>
      <c r="W45" s="9">
        <v>850000</v>
      </c>
      <c r="X45" s="9">
        <v>9033</v>
      </c>
      <c r="Y45" s="2">
        <f>+Table13[[#This Row],[CONSUMPTION T=(Q-P)*R+S]]+Table13[[#This Row],[IMPORTED ENERGY]]+Table13[[#This Row],[SRTPV CONSUMPTION]]-Table13[[#This Row],[EXPORTED ENERGY]]</f>
        <v>1323993</v>
      </c>
      <c r="Z45" s="2">
        <v>2164960</v>
      </c>
      <c r="AA45" s="10">
        <v>1197267.76</v>
      </c>
      <c r="AB45" s="10">
        <v>2838.55</v>
      </c>
      <c r="AC45" s="10">
        <f>+Table13[[#This Row],[METERED SALES]]+Table13[[#This Row],[UNMETERED SALES]]</f>
        <v>1200106.31</v>
      </c>
      <c r="AD45" s="2">
        <v>1200106.31</v>
      </c>
      <c r="AE45" s="10">
        <f>+((Table13[[#This Row],[Column1]]-Table13[[#This Row],[Column4]])/Table13[[#This Row],[Column4]]*100)</f>
        <v>10.322976303657628</v>
      </c>
      <c r="AF45" s="19">
        <f>+((Table13[[#This Row],[Column1]]-Table13[[#This Row],[TOTAL SALES AA=Y+Z]])/Table13[[#This Row],[Column1]]*100)</f>
        <v>9.3570502260963568</v>
      </c>
      <c r="AG45" s="2">
        <v>44.57</v>
      </c>
      <c r="AH45" s="2">
        <v>6350128.3399999999</v>
      </c>
      <c r="AI45" s="2">
        <v>5953061.21</v>
      </c>
      <c r="AJ45" s="2">
        <v>0.55430000000000001</v>
      </c>
      <c r="AK45" s="2">
        <v>0.9375</v>
      </c>
      <c r="AL45" s="2">
        <v>41.78</v>
      </c>
      <c r="AO45" s="2" t="s">
        <v>94</v>
      </c>
      <c r="AP45" s="2">
        <v>11121</v>
      </c>
      <c r="AQ45" s="2">
        <f>+Table13[[#This Row],[Column1]]-Table13[[#This Row],[TOTAL SALES AA=Y+Z]]</f>
        <v>123886.68999999994</v>
      </c>
    </row>
    <row r="46" spans="1:43" x14ac:dyDescent="0.25">
      <c r="A46" s="2">
        <v>25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147</v>
      </c>
      <c r="G46" s="2" t="s">
        <v>89</v>
      </c>
      <c r="I46" s="2" t="s">
        <v>173</v>
      </c>
      <c r="J46" s="2" t="s">
        <v>92</v>
      </c>
      <c r="K46" s="2" t="s">
        <v>174</v>
      </c>
      <c r="L46" s="2">
        <v>725</v>
      </c>
      <c r="M46" s="2">
        <v>675</v>
      </c>
      <c r="N46" s="2">
        <v>50</v>
      </c>
      <c r="O46" s="2">
        <v>5</v>
      </c>
      <c r="P46" s="2">
        <v>0</v>
      </c>
      <c r="Q46" s="2">
        <v>1111.5609999999999</v>
      </c>
      <c r="R46" s="2">
        <v>1128.1289999999999</v>
      </c>
      <c r="S46" s="2">
        <v>40000</v>
      </c>
      <c r="T46" s="2">
        <v>0</v>
      </c>
      <c r="U46" s="2">
        <v>662720</v>
      </c>
      <c r="W46" s="9">
        <v>200000</v>
      </c>
      <c r="X46" s="9">
        <v>46436</v>
      </c>
      <c r="Y46" s="2">
        <f>+Table13[[#This Row],[CONSUMPTION T=(Q-P)*R+S]]+Table13[[#This Row],[IMPORTED ENERGY]]+Table13[[#This Row],[SRTPV CONSUMPTION]]-Table13[[#This Row],[EXPORTED ENERGY]]</f>
        <v>509156</v>
      </c>
      <c r="Z46" s="2">
        <v>662720</v>
      </c>
      <c r="AA46" s="10">
        <v>465807.48</v>
      </c>
      <c r="AB46" s="10">
        <v>1290.25</v>
      </c>
      <c r="AC46" s="10">
        <f>+Table13[[#This Row],[METERED SALES]]+Table13[[#This Row],[UNMETERED SALES]]</f>
        <v>467097.73</v>
      </c>
      <c r="AD46" s="2">
        <v>467097.73</v>
      </c>
      <c r="AE46" s="10">
        <f>+((Table13[[#This Row],[Column1]]-Table13[[#This Row],[Column4]])/Table13[[#This Row],[Column4]]*100)</f>
        <v>9.0041692131537481</v>
      </c>
      <c r="AF46" s="19">
        <f>+((Table13[[#This Row],[Column1]]-Table13[[#This Row],[TOTAL SALES AA=Y+Z]])/Table13[[#This Row],[Column1]]*100)</f>
        <v>8.2603897430257174</v>
      </c>
      <c r="AG46" s="2">
        <v>29.52</v>
      </c>
      <c r="AH46" s="2">
        <v>4265822.05</v>
      </c>
      <c r="AI46" s="2">
        <v>4163630.91</v>
      </c>
      <c r="AJ46" s="2">
        <v>0.70479999999999998</v>
      </c>
      <c r="AK46" s="2">
        <v>0.97599999999999998</v>
      </c>
      <c r="AL46" s="2">
        <v>28.81</v>
      </c>
      <c r="AO46" s="2" t="s">
        <v>94</v>
      </c>
      <c r="AP46" s="2">
        <v>11121</v>
      </c>
      <c r="AQ46" s="2">
        <f>+Table13[[#This Row],[Column1]]-Table13[[#This Row],[TOTAL SALES AA=Y+Z]]</f>
        <v>42058.270000000019</v>
      </c>
    </row>
    <row r="47" spans="1:43" x14ac:dyDescent="0.25">
      <c r="A47" s="2">
        <v>31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147</v>
      </c>
      <c r="G47" s="2" t="s">
        <v>89</v>
      </c>
      <c r="I47" s="2" t="s">
        <v>175</v>
      </c>
      <c r="J47" s="2" t="s">
        <v>92</v>
      </c>
      <c r="K47" s="2" t="s">
        <v>176</v>
      </c>
      <c r="L47" s="2">
        <v>4589</v>
      </c>
      <c r="M47" s="2">
        <v>3911</v>
      </c>
      <c r="N47" s="2">
        <v>678</v>
      </c>
      <c r="O47" s="2">
        <v>794</v>
      </c>
      <c r="P47" s="2">
        <v>0</v>
      </c>
      <c r="Q47" s="2">
        <v>2235.3620000000001</v>
      </c>
      <c r="R47" s="2">
        <v>2252.848</v>
      </c>
      <c r="S47" s="2">
        <v>40000</v>
      </c>
      <c r="T47" s="2">
        <v>0</v>
      </c>
      <c r="U47" s="2">
        <v>699440</v>
      </c>
      <c r="V47" s="9">
        <v>400000</v>
      </c>
      <c r="X47" s="9">
        <v>4183</v>
      </c>
      <c r="Y47" s="2">
        <f>+Table13[[#This Row],[CONSUMPTION T=(Q-P)*R+S]]+Table13[[#This Row],[IMPORTED ENERGY]]+Table13[[#This Row],[SRTPV CONSUMPTION]]-Table13[[#This Row],[EXPORTED ENERGY]]</f>
        <v>1103623</v>
      </c>
      <c r="Z47" s="2">
        <v>699440</v>
      </c>
      <c r="AA47" s="10">
        <v>795521.65</v>
      </c>
      <c r="AB47" s="10">
        <v>204891.7</v>
      </c>
      <c r="AC47" s="10">
        <f>+Table13[[#This Row],[METERED SALES]]+Table13[[#This Row],[UNMETERED SALES]]</f>
        <v>1000413.3500000001</v>
      </c>
      <c r="AD47" s="2">
        <v>1000413.35</v>
      </c>
      <c r="AE47" s="10">
        <f>+((Table13[[#This Row],[Column1]]-Table13[[#This Row],[Column4]])/Table13[[#This Row],[Column4]]*100)</f>
        <v>10.316700591810365</v>
      </c>
      <c r="AF47" s="19">
        <f>+((Table13[[#This Row],[Column1]]-Table13[[#This Row],[TOTAL SALES AA=Y+Z]])/Table13[[#This Row],[Column1]]*100)</f>
        <v>9.3518937173291992</v>
      </c>
      <c r="AG47" s="2">
        <v>-43.03</v>
      </c>
      <c r="AH47" s="2">
        <v>7645150.6279999996</v>
      </c>
      <c r="AI47" s="2">
        <v>5559885.5599999996</v>
      </c>
      <c r="AJ47" s="2">
        <v>1.4302999999999999</v>
      </c>
      <c r="AK47" s="2">
        <v>0.72719999999999996</v>
      </c>
      <c r="AL47" s="2">
        <v>-31.29</v>
      </c>
      <c r="AO47" s="2" t="s">
        <v>94</v>
      </c>
      <c r="AP47" s="2">
        <v>11121</v>
      </c>
      <c r="AQ47" s="2">
        <f>+Table13[[#This Row],[Column1]]-Table13[[#This Row],[TOTAL SALES AA=Y+Z]]</f>
        <v>103209.65000000002</v>
      </c>
    </row>
    <row r="48" spans="1:43" x14ac:dyDescent="0.25">
      <c r="A48" s="2">
        <v>27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147</v>
      </c>
      <c r="G48" s="2" t="s">
        <v>89</v>
      </c>
      <c r="I48" s="2" t="s">
        <v>177</v>
      </c>
      <c r="J48" s="2" t="s">
        <v>92</v>
      </c>
      <c r="K48" s="2" t="s">
        <v>178</v>
      </c>
      <c r="L48" s="2">
        <v>3640</v>
      </c>
      <c r="M48" s="2">
        <v>3264</v>
      </c>
      <c r="N48" s="2">
        <v>376</v>
      </c>
      <c r="O48" s="2">
        <v>80</v>
      </c>
      <c r="P48" s="2">
        <v>0</v>
      </c>
      <c r="Q48" s="2">
        <v>1062.3589999999999</v>
      </c>
      <c r="R48" s="2">
        <v>1083.4949999999999</v>
      </c>
      <c r="S48" s="2">
        <v>40000</v>
      </c>
      <c r="T48" s="2">
        <v>0</v>
      </c>
      <c r="U48" s="2">
        <v>845440</v>
      </c>
      <c r="W48" s="9">
        <v>240000</v>
      </c>
      <c r="Y48" s="2">
        <f>+Table13[[#This Row],[CONSUMPTION T=(Q-P)*R+S]]+Table13[[#This Row],[IMPORTED ENERGY]]+Table13[[#This Row],[SRTPV CONSUMPTION]]-Table13[[#This Row],[EXPORTED ENERGY]]</f>
        <v>605440</v>
      </c>
      <c r="Z48" s="2">
        <v>845440</v>
      </c>
      <c r="AA48" s="10">
        <v>530848.19999999995</v>
      </c>
      <c r="AB48" s="10">
        <v>20644</v>
      </c>
      <c r="AC48" s="10">
        <f>+Table13[[#This Row],[METERED SALES]]+Table13[[#This Row],[UNMETERED SALES]]</f>
        <v>551492.19999999995</v>
      </c>
      <c r="AD48" s="2">
        <v>551492.19999999995</v>
      </c>
      <c r="AE48" s="10">
        <f>+((Table13[[#This Row],[Column1]]-Table13[[#This Row],[Column4]])/Table13[[#This Row],[Column4]]*100)</f>
        <v>9.7821510440220276</v>
      </c>
      <c r="AF48" s="19">
        <f>+((Table13[[#This Row],[Column1]]-Table13[[#This Row],[TOTAL SALES AA=Y+Z]])/Table13[[#This Row],[Column1]]*100)</f>
        <v>8.9105113636363704</v>
      </c>
      <c r="AG48" s="2">
        <v>34.770000000000003</v>
      </c>
      <c r="AH48" s="2">
        <v>5521816.4500000002</v>
      </c>
      <c r="AI48" s="2">
        <v>4195492.55</v>
      </c>
      <c r="AJ48" s="2">
        <v>0.65229999999999999</v>
      </c>
      <c r="AK48" s="2">
        <v>0.75980000000000003</v>
      </c>
      <c r="AL48" s="2">
        <v>26.42</v>
      </c>
      <c r="AO48" s="2" t="s">
        <v>94</v>
      </c>
      <c r="AP48" s="2">
        <v>11121</v>
      </c>
      <c r="AQ48" s="2">
        <f>+Table13[[#This Row],[Column1]]-Table13[[#This Row],[TOTAL SALES AA=Y+Z]]</f>
        <v>53947.800000000047</v>
      </c>
    </row>
    <row r="49" spans="1:43" x14ac:dyDescent="0.25">
      <c r="A49" s="2">
        <v>30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147</v>
      </c>
      <c r="G49" s="2" t="s">
        <v>89</v>
      </c>
      <c r="I49" s="2" t="s">
        <v>179</v>
      </c>
      <c r="J49" s="2" t="s">
        <v>92</v>
      </c>
      <c r="K49" s="2" t="s">
        <v>180</v>
      </c>
      <c r="L49" s="2">
        <v>583</v>
      </c>
      <c r="M49" s="2">
        <v>519</v>
      </c>
      <c r="N49" s="2">
        <v>64</v>
      </c>
      <c r="O49" s="2">
        <v>45</v>
      </c>
      <c r="P49" s="2">
        <v>0</v>
      </c>
      <c r="Q49" s="2">
        <v>1328.1320000000001</v>
      </c>
      <c r="R49" s="2">
        <v>1348.8440000000001</v>
      </c>
      <c r="S49" s="2">
        <v>40000</v>
      </c>
      <c r="T49" s="2">
        <v>0</v>
      </c>
      <c r="U49" s="2">
        <v>828480</v>
      </c>
      <c r="V49" s="9">
        <v>160000</v>
      </c>
      <c r="Y49" s="2">
        <f>+Table13[[#This Row],[CONSUMPTION T=(Q-P)*R+S]]+Table13[[#This Row],[IMPORTED ENERGY]]+Table13[[#This Row],[SRTPV CONSUMPTION]]-Table13[[#This Row],[EXPORTED ENERGY]]</f>
        <v>988480</v>
      </c>
      <c r="Z49" s="2">
        <v>828480</v>
      </c>
      <c r="AA49" s="10">
        <v>889924.6</v>
      </c>
      <c r="AB49" s="10">
        <v>11612.25</v>
      </c>
      <c r="AC49" s="10">
        <f>+Table13[[#This Row],[METERED SALES]]+Table13[[#This Row],[UNMETERED SALES]]</f>
        <v>901536.85</v>
      </c>
      <c r="AD49" s="2">
        <v>901536.85</v>
      </c>
      <c r="AE49" s="10">
        <f>+((Table13[[#This Row],[Column1]]-Table13[[#This Row],[Column4]])/Table13[[#This Row],[Column4]]*100)</f>
        <v>9.643881999942657</v>
      </c>
      <c r="AF49" s="19">
        <f>+((Table13[[#This Row],[Column1]]-Table13[[#This Row],[TOTAL SALES AA=Y+Z]])/Table13[[#This Row],[Column1]]*100)</f>
        <v>8.7956407818064122</v>
      </c>
      <c r="AG49" s="2">
        <v>-8.82</v>
      </c>
      <c r="AH49" s="2">
        <v>9451048.0899999999</v>
      </c>
      <c r="AI49" s="2">
        <v>9466635.0800000001</v>
      </c>
      <c r="AJ49" s="2">
        <v>1.0882000000000001</v>
      </c>
      <c r="AK49" s="2">
        <v>1.0016</v>
      </c>
      <c r="AL49" s="2">
        <v>-8.83</v>
      </c>
      <c r="AO49" s="2" t="s">
        <v>94</v>
      </c>
      <c r="AP49" s="2">
        <v>11121</v>
      </c>
      <c r="AQ49" s="2">
        <f>+Table13[[#This Row],[Column1]]-Table13[[#This Row],[TOTAL SALES AA=Y+Z]]</f>
        <v>86943.150000000023</v>
      </c>
    </row>
    <row r="50" spans="1:43" x14ac:dyDescent="0.25">
      <c r="A50" s="2">
        <v>29</v>
      </c>
      <c r="B50" s="2" t="s">
        <v>87</v>
      </c>
      <c r="C50" s="2" t="s">
        <v>88</v>
      </c>
      <c r="D50" s="2" t="s">
        <v>89</v>
      </c>
      <c r="E50" s="2" t="s">
        <v>89</v>
      </c>
      <c r="F50" s="2" t="s">
        <v>147</v>
      </c>
      <c r="G50" s="2" t="s">
        <v>89</v>
      </c>
      <c r="I50" s="2" t="s">
        <v>181</v>
      </c>
      <c r="J50" s="2" t="s">
        <v>163</v>
      </c>
      <c r="K50" s="2" t="s">
        <v>182</v>
      </c>
      <c r="L50" s="2">
        <v>189</v>
      </c>
      <c r="M50" s="2">
        <v>181</v>
      </c>
      <c r="N50" s="2">
        <v>8</v>
      </c>
      <c r="O50" s="2">
        <v>178</v>
      </c>
      <c r="P50" s="2">
        <v>0</v>
      </c>
      <c r="Q50" s="2">
        <v>470.29500000000002</v>
      </c>
      <c r="R50" s="2">
        <v>472.18</v>
      </c>
      <c r="S50" s="2">
        <v>40000</v>
      </c>
      <c r="T50" s="2">
        <v>0</v>
      </c>
      <c r="U50" s="2">
        <v>75400</v>
      </c>
      <c r="Y50" s="2">
        <f>+Table13[[#This Row],[CONSUMPTION T=(Q-P)*R+S]]+Table13[[#This Row],[IMPORTED ENERGY]]+Table13[[#This Row],[SRTPV CONSUMPTION]]-Table13[[#This Row],[EXPORTED ENERGY]]</f>
        <v>75400</v>
      </c>
      <c r="Z50" s="2">
        <v>75400</v>
      </c>
      <c r="AA50" s="10">
        <v>74</v>
      </c>
      <c r="AB50" s="10">
        <v>68049.399999999994</v>
      </c>
      <c r="AC50" s="10">
        <f>+Table13[[#This Row],[METERED SALES]]+Table13[[#This Row],[UNMETERED SALES]]</f>
        <v>68123.399999999994</v>
      </c>
      <c r="AD50" s="2">
        <v>68123.399999999994</v>
      </c>
      <c r="AE50" s="10">
        <f>+((Table13[[#This Row],[Column1]]-Table13[[#This Row],[Column4]])/Table13[[#This Row],[Column4]]*100)</f>
        <v>10.681498574645433</v>
      </c>
      <c r="AF50" s="19">
        <f>+((Table13[[#This Row],[Column1]]-Table13[[#This Row],[TOTAL SALES AA=Y+Z]])/Table13[[#This Row],[Column1]]*100)</f>
        <v>9.6506631299734824</v>
      </c>
      <c r="AG50" s="2">
        <v>9.65</v>
      </c>
      <c r="AH50" s="2">
        <v>616759.77</v>
      </c>
      <c r="AI50" s="2">
        <v>616748.77</v>
      </c>
      <c r="AJ50" s="2">
        <v>0.90349999999999997</v>
      </c>
      <c r="AK50" s="2">
        <v>1</v>
      </c>
      <c r="AL50" s="2">
        <v>9.65</v>
      </c>
      <c r="AO50" s="2" t="s">
        <v>94</v>
      </c>
      <c r="AP50" s="2">
        <v>11121</v>
      </c>
      <c r="AQ50" s="2">
        <f>+Table13[[#This Row],[Column1]]-Table13[[#This Row],[TOTAL SALES AA=Y+Z]]</f>
        <v>7276.6000000000058</v>
      </c>
    </row>
    <row r="51" spans="1:43" x14ac:dyDescent="0.25">
      <c r="A51" s="2">
        <v>12</v>
      </c>
      <c r="B51" s="2" t="s">
        <v>87</v>
      </c>
      <c r="C51" s="2" t="s">
        <v>88</v>
      </c>
      <c r="D51" s="2" t="s">
        <v>89</v>
      </c>
      <c r="E51" s="2" t="s">
        <v>89</v>
      </c>
      <c r="F51" s="2" t="s">
        <v>147</v>
      </c>
      <c r="G51" s="2" t="s">
        <v>89</v>
      </c>
      <c r="I51" s="2" t="s">
        <v>183</v>
      </c>
      <c r="J51" s="2" t="s">
        <v>92</v>
      </c>
      <c r="K51" s="2" t="s">
        <v>184</v>
      </c>
      <c r="L51" s="2">
        <v>6461</v>
      </c>
      <c r="M51" s="2">
        <v>895</v>
      </c>
      <c r="N51" s="2">
        <v>5566</v>
      </c>
      <c r="O51" s="2">
        <v>421</v>
      </c>
      <c r="P51" s="2">
        <v>0</v>
      </c>
      <c r="Q51" s="2">
        <v>1151.6569999999999</v>
      </c>
      <c r="R51" s="2">
        <v>1163.556</v>
      </c>
      <c r="S51" s="2">
        <v>40000</v>
      </c>
      <c r="T51" s="2">
        <v>0</v>
      </c>
      <c r="U51" s="2">
        <v>475960</v>
      </c>
      <c r="V51" s="9">
        <v>0</v>
      </c>
      <c r="W51" s="9">
        <v>290000</v>
      </c>
      <c r="Y51" s="2">
        <f>+Table13[[#This Row],[CONSUMPTION T=(Q-P)*R+S]]+Table13[[#This Row],[IMPORTED ENERGY]]+Table13[[#This Row],[SRTPV CONSUMPTION]]-Table13[[#This Row],[EXPORTED ENERGY]]</f>
        <v>185960</v>
      </c>
      <c r="Z51" s="2">
        <v>475960</v>
      </c>
      <c r="AA51" s="10">
        <v>60664.72</v>
      </c>
      <c r="AB51" s="10">
        <v>108639.05</v>
      </c>
      <c r="AC51" s="10">
        <f>+Table13[[#This Row],[METERED SALES]]+Table13[[#This Row],[UNMETERED SALES]]</f>
        <v>169303.77000000002</v>
      </c>
      <c r="AD51" s="2">
        <v>169303.77</v>
      </c>
      <c r="AE51" s="10">
        <f>+((Table13[[#This Row],[Column1]]-Table13[[#This Row],[Column4]])/Table13[[#This Row],[Column4]]*100)</f>
        <v>9.838073895223939</v>
      </c>
      <c r="AF51" s="19">
        <f>+((Table13[[#This Row],[Column1]]-Table13[[#This Row],[TOTAL SALES AA=Y+Z]])/Table13[[#This Row],[Column1]]*100)</f>
        <v>8.9568885781888632</v>
      </c>
      <c r="AG51" s="2">
        <v>64.430000000000007</v>
      </c>
      <c r="AH51" s="2">
        <v>1823105.15</v>
      </c>
      <c r="AI51" s="2">
        <v>1807445.08</v>
      </c>
      <c r="AJ51" s="2">
        <v>0.35570000000000002</v>
      </c>
      <c r="AK51" s="2">
        <v>0.99139999999999995</v>
      </c>
      <c r="AL51" s="2">
        <v>63.88</v>
      </c>
      <c r="AO51" s="2" t="s">
        <v>94</v>
      </c>
      <c r="AP51" s="2">
        <v>11121</v>
      </c>
      <c r="AQ51" s="2">
        <f>+Table13[[#This Row],[Column1]]-Table13[[#This Row],[TOTAL SALES AA=Y+Z]]</f>
        <v>16656.23000000001</v>
      </c>
    </row>
    <row r="52" spans="1:43" x14ac:dyDescent="0.25">
      <c r="A52" s="2">
        <v>1</v>
      </c>
      <c r="B52" s="2" t="s">
        <v>87</v>
      </c>
      <c r="C52" s="2" t="s">
        <v>88</v>
      </c>
      <c r="D52" s="2" t="s">
        <v>89</v>
      </c>
      <c r="E52" s="2" t="s">
        <v>89</v>
      </c>
      <c r="F52" s="2" t="s">
        <v>147</v>
      </c>
      <c r="G52" s="2" t="s">
        <v>89</v>
      </c>
      <c r="I52" s="2" t="s">
        <v>185</v>
      </c>
      <c r="J52" s="2" t="s">
        <v>116</v>
      </c>
      <c r="K52" s="2" t="s">
        <v>186</v>
      </c>
      <c r="L52" s="2">
        <v>13</v>
      </c>
      <c r="M52" s="2">
        <v>12</v>
      </c>
      <c r="N52" s="2">
        <v>1</v>
      </c>
      <c r="O52" s="2">
        <v>0</v>
      </c>
      <c r="P52" s="2">
        <v>0</v>
      </c>
      <c r="Q52" s="2">
        <v>555.22</v>
      </c>
      <c r="R52" s="2">
        <v>561.93899999999996</v>
      </c>
      <c r="S52" s="2">
        <v>40000</v>
      </c>
      <c r="T52" s="2">
        <v>0</v>
      </c>
      <c r="U52" s="2">
        <v>268760</v>
      </c>
      <c r="V52" s="9">
        <v>90000</v>
      </c>
      <c r="Y52" s="2">
        <f>+Table13[[#This Row],[CONSUMPTION T=(Q-P)*R+S]]+Table13[[#This Row],[IMPORTED ENERGY]]+Table13[[#This Row],[SRTPV CONSUMPTION]]-Table13[[#This Row],[EXPORTED ENERGY]]</f>
        <v>358760</v>
      </c>
      <c r="Z52" s="2">
        <v>268760</v>
      </c>
      <c r="AA52" s="10">
        <v>362185.5</v>
      </c>
      <c r="AB52" s="10">
        <v>0</v>
      </c>
      <c r="AC52" s="10">
        <f>+Table13[[#This Row],[METERED SALES]]+Table13[[#This Row],[UNMETERED SALES]]</f>
        <v>362185.5</v>
      </c>
      <c r="AD52" s="2">
        <v>362185.5</v>
      </c>
      <c r="AE52" s="10">
        <f>+((Table13[[#This Row],[Column1]]-Table13[[#This Row],[Column4]])/Table13[[#This Row],[Column4]]*100)</f>
        <v>-0.94578606818881483</v>
      </c>
      <c r="AF52" s="19">
        <f>+((Table13[[#This Row],[Column1]]-Table13[[#This Row],[TOTAL SALES AA=Y+Z]])/Table13[[#This Row],[Column1]]*100)</f>
        <v>-0.95481659047831413</v>
      </c>
      <c r="AG52" s="2">
        <v>-34.76</v>
      </c>
      <c r="AH52" s="2">
        <v>2321952.83</v>
      </c>
      <c r="AI52" s="2">
        <v>2316784.83</v>
      </c>
      <c r="AJ52" s="2">
        <v>1.3475999999999999</v>
      </c>
      <c r="AK52" s="2">
        <v>0.99780000000000002</v>
      </c>
      <c r="AL52" s="2">
        <v>-34.68</v>
      </c>
      <c r="AO52" s="2" t="s">
        <v>94</v>
      </c>
      <c r="AP52" s="2">
        <v>11121</v>
      </c>
      <c r="AQ52" s="2">
        <f>+Table13[[#This Row],[Column1]]-Table13[[#This Row],[TOTAL SALES AA=Y+Z]]</f>
        <v>-3425.5</v>
      </c>
    </row>
    <row r="53" spans="1:43" x14ac:dyDescent="0.25">
      <c r="A53" s="2">
        <v>9</v>
      </c>
      <c r="B53" s="2" t="s">
        <v>87</v>
      </c>
      <c r="C53" s="2" t="s">
        <v>88</v>
      </c>
      <c r="D53" s="2" t="s">
        <v>89</v>
      </c>
      <c r="E53" s="2" t="s">
        <v>89</v>
      </c>
      <c r="F53" s="2" t="s">
        <v>147</v>
      </c>
      <c r="G53" s="2" t="s">
        <v>89</v>
      </c>
      <c r="I53" s="2" t="s">
        <v>187</v>
      </c>
      <c r="J53" s="2" t="s">
        <v>116</v>
      </c>
      <c r="K53" s="2" t="s">
        <v>188</v>
      </c>
      <c r="L53" s="2">
        <v>1</v>
      </c>
      <c r="M53" s="2">
        <v>1</v>
      </c>
      <c r="N53" s="2">
        <v>0</v>
      </c>
      <c r="O53" s="2">
        <v>0</v>
      </c>
      <c r="P53" s="2">
        <v>0</v>
      </c>
      <c r="Q53" s="2">
        <v>1265.1320000000001</v>
      </c>
      <c r="R53" s="2">
        <v>1287.306</v>
      </c>
      <c r="S53" s="2">
        <v>40000</v>
      </c>
      <c r="T53" s="2">
        <v>0</v>
      </c>
      <c r="U53" s="2">
        <v>886960</v>
      </c>
      <c r="X53" s="9">
        <v>7113</v>
      </c>
      <c r="Y53" s="2">
        <f>+Table13[[#This Row],[CONSUMPTION T=(Q-P)*R+S]]+Table13[[#This Row],[IMPORTED ENERGY]]+Table13[[#This Row],[SRTPV CONSUMPTION]]-Table13[[#This Row],[EXPORTED ENERGY]]</f>
        <v>894073</v>
      </c>
      <c r="Z53" s="2">
        <v>886960</v>
      </c>
      <c r="AA53" s="10">
        <v>923000</v>
      </c>
      <c r="AB53" s="10">
        <v>0</v>
      </c>
      <c r="AC53" s="10">
        <f>+Table13[[#This Row],[METERED SALES]]+Table13[[#This Row],[UNMETERED SALES]]</f>
        <v>923000</v>
      </c>
      <c r="AD53" s="2">
        <v>923000</v>
      </c>
      <c r="AE53" s="10">
        <f>+((Table13[[#This Row],[Column1]]-Table13[[#This Row],[Column4]])/Table13[[#This Row],[Column4]]*100)</f>
        <v>-3.1340195016251355</v>
      </c>
      <c r="AF53" s="19">
        <f>+((Table13[[#This Row],[Column1]]-Table13[[#This Row],[TOTAL SALES AA=Y+Z]])/Table13[[#This Row],[Column1]]*100)</f>
        <v>-3.2354181369977622</v>
      </c>
      <c r="AG53" s="2">
        <v>-4.0599999999999996</v>
      </c>
      <c r="AH53" s="2">
        <v>6153361</v>
      </c>
      <c r="AI53" s="2">
        <v>6153361</v>
      </c>
      <c r="AJ53" s="2">
        <v>1.0406</v>
      </c>
      <c r="AK53" s="2">
        <v>1</v>
      </c>
      <c r="AL53" s="2">
        <v>-4.0599999999999996</v>
      </c>
      <c r="AO53" s="2" t="s">
        <v>94</v>
      </c>
      <c r="AP53" s="2">
        <v>11121</v>
      </c>
      <c r="AQ53" s="2">
        <f>+Table13[[#This Row],[Column1]]-Table13[[#This Row],[TOTAL SALES AA=Y+Z]]</f>
        <v>-28927</v>
      </c>
    </row>
    <row r="54" spans="1:43" x14ac:dyDescent="0.25">
      <c r="A54" s="2">
        <v>59</v>
      </c>
      <c r="B54" s="2" t="s">
        <v>87</v>
      </c>
      <c r="C54" s="2" t="s">
        <v>88</v>
      </c>
      <c r="D54" s="2" t="s">
        <v>89</v>
      </c>
      <c r="E54" s="2" t="s">
        <v>89</v>
      </c>
      <c r="F54" s="2" t="s">
        <v>147</v>
      </c>
      <c r="G54" s="2" t="s">
        <v>89</v>
      </c>
      <c r="I54" s="2" t="s">
        <v>189</v>
      </c>
      <c r="J54" s="2" t="s">
        <v>92</v>
      </c>
      <c r="K54" s="2" t="s">
        <v>190</v>
      </c>
      <c r="L54" s="2">
        <v>10402</v>
      </c>
      <c r="M54" s="2">
        <v>8415</v>
      </c>
      <c r="N54" s="2">
        <v>1987</v>
      </c>
      <c r="O54" s="2">
        <v>135</v>
      </c>
      <c r="P54" s="2">
        <v>0</v>
      </c>
      <c r="Q54" s="2">
        <v>1654.491</v>
      </c>
      <c r="R54" s="2">
        <v>1680.539</v>
      </c>
      <c r="S54" s="2">
        <v>40000</v>
      </c>
      <c r="T54" s="2">
        <v>0</v>
      </c>
      <c r="U54" s="2">
        <v>1041920</v>
      </c>
      <c r="V54" s="9">
        <v>230000</v>
      </c>
      <c r="X54" s="9">
        <v>647</v>
      </c>
      <c r="Y54" s="2">
        <f>+Table13[[#This Row],[CONSUMPTION T=(Q-P)*R+S]]+Table13[[#This Row],[IMPORTED ENERGY]]+Table13[[#This Row],[SRTPV CONSUMPTION]]-Table13[[#This Row],[EXPORTED ENERGY]]</f>
        <v>1272567</v>
      </c>
      <c r="Z54" s="2">
        <v>1041920</v>
      </c>
      <c r="AA54" s="10">
        <v>1132892.4099999999</v>
      </c>
      <c r="AB54" s="10">
        <v>34836.75</v>
      </c>
      <c r="AC54" s="10">
        <f>+Table13[[#This Row],[METERED SALES]]+Table13[[#This Row],[UNMETERED SALES]]</f>
        <v>1167729.1599999999</v>
      </c>
      <c r="AD54" s="2">
        <v>1167729.1599999999</v>
      </c>
      <c r="AE54" s="10">
        <f>+((Table13[[#This Row],[Column1]]-Table13[[#This Row],[Column4]])/Table13[[#This Row],[Column4]]*100)</f>
        <v>8.97792429881601</v>
      </c>
      <c r="AF54" s="19">
        <f>+((Table13[[#This Row],[Column1]]-Table13[[#This Row],[TOTAL SALES AA=Y+Z]])/Table13[[#This Row],[Column1]]*100)</f>
        <v>8.2382962940261759</v>
      </c>
      <c r="AG54" s="2">
        <v>-12.07</v>
      </c>
      <c r="AH54" s="2">
        <v>11482779.539999999</v>
      </c>
      <c r="AI54" s="2">
        <v>9019836.3399999999</v>
      </c>
      <c r="AJ54" s="2">
        <v>1.1207</v>
      </c>
      <c r="AK54" s="2">
        <v>0.78549999999999998</v>
      </c>
      <c r="AL54" s="2">
        <v>-9.48</v>
      </c>
      <c r="AO54" s="2" t="s">
        <v>94</v>
      </c>
      <c r="AP54" s="2">
        <v>11121</v>
      </c>
      <c r="AQ54" s="2">
        <f>+Table13[[#This Row],[Column1]]-Table13[[#This Row],[TOTAL SALES AA=Y+Z]]</f>
        <v>104837.84000000008</v>
      </c>
    </row>
    <row r="55" spans="1:43" x14ac:dyDescent="0.25">
      <c r="A55" s="2">
        <v>43</v>
      </c>
      <c r="B55" s="2" t="s">
        <v>87</v>
      </c>
      <c r="C55" s="2" t="s">
        <v>88</v>
      </c>
      <c r="D55" s="2" t="s">
        <v>89</v>
      </c>
      <c r="E55" s="2" t="s">
        <v>89</v>
      </c>
      <c r="F55" s="2" t="s">
        <v>147</v>
      </c>
      <c r="G55" s="2" t="s">
        <v>89</v>
      </c>
      <c r="I55" s="2" t="s">
        <v>191</v>
      </c>
      <c r="J55" s="2" t="s">
        <v>192</v>
      </c>
      <c r="K55" s="2" t="s">
        <v>193</v>
      </c>
      <c r="L55" s="2">
        <v>4876</v>
      </c>
      <c r="M55" s="2">
        <v>4060</v>
      </c>
      <c r="N55" s="2">
        <v>816</v>
      </c>
      <c r="O55" s="2">
        <v>1</v>
      </c>
      <c r="P55" s="2">
        <v>0</v>
      </c>
      <c r="Q55" s="2">
        <v>2296.56</v>
      </c>
      <c r="R55" s="2">
        <v>2328.145</v>
      </c>
      <c r="S55" s="2">
        <v>20000</v>
      </c>
      <c r="T55" s="2">
        <v>0</v>
      </c>
      <c r="U55" s="2">
        <v>631700</v>
      </c>
      <c r="W55" s="9">
        <v>100000</v>
      </c>
      <c r="X55" s="9">
        <v>17384</v>
      </c>
      <c r="Y55" s="2">
        <f>+Table13[[#This Row],[CONSUMPTION T=(Q-P)*R+S]]+Table13[[#This Row],[IMPORTED ENERGY]]+Table13[[#This Row],[SRTPV CONSUMPTION]]-Table13[[#This Row],[EXPORTED ENERGY]]</f>
        <v>549084</v>
      </c>
      <c r="Z55" s="2">
        <v>631700</v>
      </c>
      <c r="AA55" s="10">
        <v>502863.84</v>
      </c>
      <c r="AB55" s="10">
        <v>258.05</v>
      </c>
      <c r="AC55" s="10">
        <f>+Table13[[#This Row],[METERED SALES]]+Table13[[#This Row],[UNMETERED SALES]]</f>
        <v>503121.89</v>
      </c>
      <c r="AD55" s="2">
        <v>503121.89</v>
      </c>
      <c r="AE55" s="10">
        <f>+((Table13[[#This Row],[Column1]]-Table13[[#This Row],[Column4]])/Table13[[#This Row],[Column4]]*100)</f>
        <v>9.1353826803282168</v>
      </c>
      <c r="AF55" s="19">
        <f>+((Table13[[#This Row],[Column1]]-Table13[[#This Row],[TOTAL SALES AA=Y+Z]])/Table13[[#This Row],[Column1]]*100)</f>
        <v>8.3706882735610559</v>
      </c>
      <c r="AG55" s="2">
        <v>20.350000000000001</v>
      </c>
      <c r="AH55" s="2">
        <v>5510110.784</v>
      </c>
      <c r="AI55" s="2">
        <v>4424112.9800000004</v>
      </c>
      <c r="AJ55" s="2">
        <v>0.79649999999999999</v>
      </c>
      <c r="AK55" s="2">
        <v>0.80289999999999995</v>
      </c>
      <c r="AL55" s="2">
        <v>16.34</v>
      </c>
      <c r="AO55" s="2" t="s">
        <v>94</v>
      </c>
      <c r="AP55" s="2">
        <v>11121</v>
      </c>
      <c r="AQ55" s="2">
        <f>+Table13[[#This Row],[Column1]]-Table13[[#This Row],[TOTAL SALES AA=Y+Z]]</f>
        <v>45962.109999999986</v>
      </c>
    </row>
    <row r="56" spans="1:43" x14ac:dyDescent="0.25">
      <c r="A56" s="2">
        <v>33</v>
      </c>
      <c r="B56" s="2" t="s">
        <v>87</v>
      </c>
      <c r="C56" s="2" t="s">
        <v>88</v>
      </c>
      <c r="D56" s="2" t="s">
        <v>89</v>
      </c>
      <c r="E56" s="2" t="s">
        <v>89</v>
      </c>
      <c r="F56" s="2" t="s">
        <v>147</v>
      </c>
      <c r="G56" s="2" t="s">
        <v>89</v>
      </c>
      <c r="I56" s="2" t="s">
        <v>194</v>
      </c>
      <c r="J56" s="2" t="s">
        <v>192</v>
      </c>
      <c r="K56" s="2" t="s">
        <v>195</v>
      </c>
      <c r="L56" s="2">
        <v>1386</v>
      </c>
      <c r="M56" s="2">
        <v>1129</v>
      </c>
      <c r="N56" s="2">
        <v>257</v>
      </c>
      <c r="O56" s="2">
        <v>0</v>
      </c>
      <c r="P56" s="2">
        <v>0</v>
      </c>
      <c r="Q56" s="2">
        <v>350.82499999999999</v>
      </c>
      <c r="R56" s="2">
        <v>350.82499999999999</v>
      </c>
      <c r="S56" s="2">
        <v>20000</v>
      </c>
      <c r="T56" s="2">
        <v>0</v>
      </c>
      <c r="U56" s="2">
        <v>0</v>
      </c>
      <c r="V56" s="9">
        <v>82000</v>
      </c>
      <c r="X56" s="9">
        <v>395.4</v>
      </c>
      <c r="Y56" s="2">
        <f>+Table13[[#This Row],[CONSUMPTION T=(Q-P)*R+S]]+Table13[[#This Row],[IMPORTED ENERGY]]+Table13[[#This Row],[SRTPV CONSUMPTION]]-Table13[[#This Row],[EXPORTED ENERGY]]</f>
        <v>82395.399999999994</v>
      </c>
      <c r="Z56" s="2">
        <v>0</v>
      </c>
      <c r="AA56" s="10">
        <v>75415.97</v>
      </c>
      <c r="AB56" s="10">
        <v>0</v>
      </c>
      <c r="AC56" s="10">
        <f>+Table13[[#This Row],[METERED SALES]]+Table13[[#This Row],[UNMETERED SALES]]</f>
        <v>75415.97</v>
      </c>
      <c r="AD56" s="2">
        <v>75415.97</v>
      </c>
      <c r="AE56" s="10">
        <f>+((Table13[[#This Row],[Column1]]-Table13[[#This Row],[Column4]])/Table13[[#This Row],[Column4]]*100)</f>
        <v>9.2545783074857919</v>
      </c>
      <c r="AF56" s="19">
        <f>+((Table13[[#This Row],[Column1]]-Table13[[#This Row],[TOTAL SALES AA=Y+Z]])/Table13[[#This Row],[Column1]]*100)</f>
        <v>8.4706549152015675</v>
      </c>
      <c r="AG56" s="2">
        <v>-7541597</v>
      </c>
      <c r="AH56" s="2">
        <v>880145.82</v>
      </c>
      <c r="AI56" s="2">
        <v>975564.62</v>
      </c>
      <c r="AJ56" s="2">
        <v>0</v>
      </c>
      <c r="AK56" s="2">
        <v>1.1084000000000001</v>
      </c>
      <c r="AL56" s="2">
        <v>110.84</v>
      </c>
      <c r="AO56" s="2" t="s">
        <v>94</v>
      </c>
      <c r="AP56" s="2">
        <v>11121</v>
      </c>
      <c r="AQ56" s="2">
        <f>+Table13[[#This Row],[Column1]]-Table13[[#This Row],[TOTAL SALES AA=Y+Z]]</f>
        <v>6979.429999999993</v>
      </c>
    </row>
    <row r="57" spans="1:43" x14ac:dyDescent="0.25">
      <c r="A57" s="2">
        <v>51</v>
      </c>
      <c r="B57" s="2" t="s">
        <v>87</v>
      </c>
      <c r="C57" s="2" t="s">
        <v>88</v>
      </c>
      <c r="D57" s="2" t="s">
        <v>89</v>
      </c>
      <c r="E57" s="2" t="s">
        <v>89</v>
      </c>
      <c r="F57" s="2" t="s">
        <v>147</v>
      </c>
      <c r="G57" s="2" t="s">
        <v>89</v>
      </c>
      <c r="I57" s="2" t="s">
        <v>196</v>
      </c>
      <c r="J57" s="2" t="s">
        <v>92</v>
      </c>
      <c r="K57" s="2" t="s">
        <v>197</v>
      </c>
      <c r="L57" s="2">
        <v>3475</v>
      </c>
      <c r="M57" s="2">
        <v>3121</v>
      </c>
      <c r="N57" s="2">
        <v>354</v>
      </c>
      <c r="O57" s="2">
        <v>3</v>
      </c>
      <c r="P57" s="2">
        <v>0</v>
      </c>
      <c r="Q57" s="2">
        <v>1163.2339999999999</v>
      </c>
      <c r="R57" s="2">
        <v>1186.348</v>
      </c>
      <c r="S57" s="2">
        <v>40000</v>
      </c>
      <c r="T57" s="2">
        <v>0</v>
      </c>
      <c r="U57" s="2">
        <v>924560</v>
      </c>
      <c r="W57" s="9">
        <v>100000</v>
      </c>
      <c r="X57" s="9">
        <v>2465.6000000000004</v>
      </c>
      <c r="Y57" s="2">
        <f>+Table13[[#This Row],[CONSUMPTION T=(Q-P)*R+S]]+Table13[[#This Row],[IMPORTED ENERGY]]+Table13[[#This Row],[SRTPV CONSUMPTION]]-Table13[[#This Row],[EXPORTED ENERGY]]</f>
        <v>827025.6</v>
      </c>
      <c r="Z57" s="2">
        <v>924560</v>
      </c>
      <c r="AA57" s="10">
        <v>818481.91</v>
      </c>
      <c r="AB57" s="10">
        <v>774.15</v>
      </c>
      <c r="AC57" s="10">
        <f>+Table13[[#This Row],[METERED SALES]]+Table13[[#This Row],[UNMETERED SALES]]</f>
        <v>819256.06</v>
      </c>
      <c r="AD57" s="2">
        <v>819256.06</v>
      </c>
      <c r="AE57" s="10">
        <f>+((Table13[[#This Row],[Column1]]-Table13[[#This Row],[Column4]])/Table13[[#This Row],[Column4]]*100)</f>
        <v>0.94836527666330839</v>
      </c>
      <c r="AF57" s="19">
        <f>+((Table13[[#This Row],[Column1]]-Table13[[#This Row],[TOTAL SALES AA=Y+Z]])/Table13[[#This Row],[Column1]]*100)</f>
        <v>0.93945580402830586</v>
      </c>
      <c r="AG57" s="2">
        <v>11.39</v>
      </c>
      <c r="AH57" s="2">
        <v>7584915.5499999998</v>
      </c>
      <c r="AI57" s="2">
        <v>6460460.0219999999</v>
      </c>
      <c r="AJ57" s="2">
        <v>0.8861</v>
      </c>
      <c r="AK57" s="2">
        <v>0.8518</v>
      </c>
      <c r="AL57" s="2">
        <v>9.6999999999999993</v>
      </c>
      <c r="AO57" s="2" t="s">
        <v>94</v>
      </c>
      <c r="AP57" s="2">
        <v>11121</v>
      </c>
      <c r="AQ57" s="2">
        <f>+Table13[[#This Row],[Column1]]-Table13[[#This Row],[TOTAL SALES AA=Y+Z]]</f>
        <v>7769.5399999999208</v>
      </c>
    </row>
    <row r="58" spans="1:43" x14ac:dyDescent="0.25">
      <c r="A58" s="2">
        <v>57</v>
      </c>
      <c r="B58" s="2" t="s">
        <v>87</v>
      </c>
      <c r="C58" s="2" t="s">
        <v>88</v>
      </c>
      <c r="D58" s="2" t="s">
        <v>89</v>
      </c>
      <c r="E58" s="2" t="s">
        <v>89</v>
      </c>
      <c r="F58" s="2" t="s">
        <v>147</v>
      </c>
      <c r="G58" s="2" t="s">
        <v>89</v>
      </c>
      <c r="I58" s="2" t="s">
        <v>198</v>
      </c>
      <c r="J58" s="2" t="s">
        <v>92</v>
      </c>
      <c r="K58" s="2" t="s">
        <v>199</v>
      </c>
      <c r="L58" s="2">
        <v>2573</v>
      </c>
      <c r="M58" s="2">
        <v>2019</v>
      </c>
      <c r="N58" s="2">
        <v>554</v>
      </c>
      <c r="O58" s="2">
        <v>306</v>
      </c>
      <c r="P58" s="2">
        <v>0</v>
      </c>
      <c r="Q58" s="2">
        <v>14310</v>
      </c>
      <c r="R58" s="2">
        <v>14592.5</v>
      </c>
      <c r="S58" s="2">
        <v>1000</v>
      </c>
      <c r="T58" s="2">
        <v>0</v>
      </c>
      <c r="U58" s="2">
        <v>282500</v>
      </c>
      <c r="V58" s="9">
        <v>105000</v>
      </c>
      <c r="X58" s="9">
        <v>280</v>
      </c>
      <c r="Y58" s="2">
        <f>+Table13[[#This Row],[CONSUMPTION T=(Q-P)*R+S]]+Table13[[#This Row],[IMPORTED ENERGY]]+Table13[[#This Row],[SRTPV CONSUMPTION]]-Table13[[#This Row],[EXPORTED ENERGY]]</f>
        <v>387780</v>
      </c>
      <c r="Z58" s="2">
        <v>282500</v>
      </c>
      <c r="AA58" s="10">
        <v>276707.55</v>
      </c>
      <c r="AB58" s="10">
        <v>78963.3</v>
      </c>
      <c r="AC58" s="10">
        <f>+Table13[[#This Row],[METERED SALES]]+Table13[[#This Row],[UNMETERED SALES]]</f>
        <v>355670.85</v>
      </c>
      <c r="AD58" s="2">
        <v>355670.85</v>
      </c>
      <c r="AE58" s="10">
        <f>+((Table13[[#This Row],[Column1]]-Table13[[#This Row],[Column4]])/Table13[[#This Row],[Column4]]*100)</f>
        <v>9.0277710416808201</v>
      </c>
      <c r="AF58" s="19">
        <f>+((Table13[[#This Row],[Column1]]-Table13[[#This Row],[TOTAL SALES AA=Y+Z]])/Table13[[#This Row],[Column1]]*100)</f>
        <v>8.2802491103202911</v>
      </c>
      <c r="AG58" s="2">
        <v>-25.9</v>
      </c>
      <c r="AH58" s="2">
        <v>3453453.09</v>
      </c>
      <c r="AI58" s="2">
        <v>2573380.09</v>
      </c>
      <c r="AJ58" s="2">
        <v>1.2589999999999999</v>
      </c>
      <c r="AK58" s="2">
        <v>0.74519999999999997</v>
      </c>
      <c r="AL58" s="2">
        <v>-19.3</v>
      </c>
      <c r="AO58" s="2" t="s">
        <v>94</v>
      </c>
      <c r="AP58" s="2">
        <v>11121</v>
      </c>
      <c r="AQ58" s="2">
        <f>+Table13[[#This Row],[Column1]]-Table13[[#This Row],[TOTAL SALES AA=Y+Z]]</f>
        <v>32109.150000000023</v>
      </c>
    </row>
    <row r="59" spans="1:43" x14ac:dyDescent="0.25">
      <c r="A59" s="2">
        <v>58</v>
      </c>
      <c r="B59" s="2" t="s">
        <v>87</v>
      </c>
      <c r="C59" s="2" t="s">
        <v>88</v>
      </c>
      <c r="D59" s="2" t="s">
        <v>89</v>
      </c>
      <c r="E59" s="2" t="s">
        <v>89</v>
      </c>
      <c r="F59" s="2" t="s">
        <v>147</v>
      </c>
      <c r="G59" s="2" t="s">
        <v>89</v>
      </c>
      <c r="I59" s="2" t="s">
        <v>200</v>
      </c>
      <c r="J59" s="2" t="s">
        <v>192</v>
      </c>
      <c r="K59" s="2" t="s">
        <v>201</v>
      </c>
      <c r="L59" s="2">
        <v>2945</v>
      </c>
      <c r="M59" s="2">
        <v>2576</v>
      </c>
      <c r="N59" s="2">
        <v>369</v>
      </c>
      <c r="O59" s="2">
        <v>1</v>
      </c>
      <c r="P59" s="2">
        <v>0</v>
      </c>
      <c r="Q59" s="2">
        <v>44031.6</v>
      </c>
      <c r="R59" s="2">
        <v>44454.7</v>
      </c>
      <c r="S59" s="2">
        <v>1000</v>
      </c>
      <c r="T59" s="2">
        <v>0</v>
      </c>
      <c r="U59" s="2">
        <v>423100</v>
      </c>
      <c r="V59" s="9">
        <v>510000</v>
      </c>
      <c r="X59" s="9">
        <v>58470.7</v>
      </c>
      <c r="Y59" s="2">
        <f>+Table13[[#This Row],[CONSUMPTION T=(Q-P)*R+S]]+Table13[[#This Row],[IMPORTED ENERGY]]+Table13[[#This Row],[SRTPV CONSUMPTION]]-Table13[[#This Row],[EXPORTED ENERGY]]</f>
        <v>991570.7</v>
      </c>
      <c r="Z59" s="2">
        <v>423100</v>
      </c>
      <c r="AA59" s="10">
        <v>911193.92</v>
      </c>
      <c r="AB59" s="10">
        <v>258.05</v>
      </c>
      <c r="AC59" s="10">
        <f>+Table13[[#This Row],[METERED SALES]]+Table13[[#This Row],[UNMETERED SALES]]</f>
        <v>911451.97000000009</v>
      </c>
      <c r="AD59" s="2">
        <v>911451.97</v>
      </c>
      <c r="AE59" s="10">
        <f>+((Table13[[#This Row],[Column1]]-Table13[[#This Row],[Column4]])/Table13[[#This Row],[Column4]]*100)</f>
        <v>8.7902306031550808</v>
      </c>
      <c r="AF59" s="19">
        <f>+((Table13[[#This Row],[Column1]]-Table13[[#This Row],[TOTAL SALES AA=Y+Z]])/Table13[[#This Row],[Column1]]*100)</f>
        <v>8.0799815888065254</v>
      </c>
      <c r="AG59" s="2">
        <v>-115.42</v>
      </c>
      <c r="AH59" s="2">
        <v>9425864.1400000006</v>
      </c>
      <c r="AI59" s="2">
        <v>8427121.9499999993</v>
      </c>
      <c r="AJ59" s="2">
        <v>2.1541999999999999</v>
      </c>
      <c r="AK59" s="2">
        <v>0.89400000000000002</v>
      </c>
      <c r="AL59" s="2">
        <v>-103.19</v>
      </c>
      <c r="AO59" s="2" t="s">
        <v>94</v>
      </c>
      <c r="AP59" s="2">
        <v>11121</v>
      </c>
      <c r="AQ59" s="2">
        <f>+Table13[[#This Row],[Column1]]-Table13[[#This Row],[TOTAL SALES AA=Y+Z]]</f>
        <v>80118.729999999981</v>
      </c>
    </row>
    <row r="60" spans="1:43" x14ac:dyDescent="0.25">
      <c r="A60" s="2">
        <v>16</v>
      </c>
      <c r="B60" s="2" t="s">
        <v>87</v>
      </c>
      <c r="C60" s="2" t="s">
        <v>88</v>
      </c>
      <c r="D60" s="2" t="s">
        <v>89</v>
      </c>
      <c r="E60" s="2" t="s">
        <v>89</v>
      </c>
      <c r="F60" s="2" t="s">
        <v>202</v>
      </c>
      <c r="G60" s="2" t="s">
        <v>89</v>
      </c>
      <c r="I60" s="2" t="s">
        <v>203</v>
      </c>
      <c r="J60" s="2" t="s">
        <v>92</v>
      </c>
      <c r="K60" s="2" t="s">
        <v>204</v>
      </c>
      <c r="L60" s="2">
        <v>869</v>
      </c>
      <c r="M60" s="2">
        <v>720</v>
      </c>
      <c r="N60" s="2">
        <v>149</v>
      </c>
      <c r="O60" s="2">
        <v>19</v>
      </c>
      <c r="P60" s="2">
        <v>0</v>
      </c>
      <c r="Q60" s="2">
        <v>5048</v>
      </c>
      <c r="R60" s="2">
        <v>5604.3</v>
      </c>
      <c r="S60" s="2">
        <v>2000</v>
      </c>
      <c r="T60" s="2">
        <v>0</v>
      </c>
      <c r="U60" s="2">
        <v>1112600</v>
      </c>
      <c r="W60" s="9">
        <v>625000</v>
      </c>
      <c r="Y60" s="2">
        <f>+Table13[[#This Row],[CONSUMPTION T=(Q-P)*R+S]]+Table13[[#This Row],[IMPORTED ENERGY]]+Table13[[#This Row],[SRTPV CONSUMPTION]]-Table13[[#This Row],[EXPORTED ENERGY]]</f>
        <v>487600</v>
      </c>
      <c r="Z60" s="2">
        <v>1112600</v>
      </c>
      <c r="AA60" s="10">
        <v>439354.75</v>
      </c>
      <c r="AB60" s="10">
        <v>4902.95</v>
      </c>
      <c r="AC60" s="10">
        <f>+Table13[[#This Row],[METERED SALES]]+Table13[[#This Row],[UNMETERED SALES]]</f>
        <v>444257.7</v>
      </c>
      <c r="AD60" s="2">
        <v>444257.7</v>
      </c>
      <c r="AE60" s="10">
        <f>+((Table13[[#This Row],[Column1]]-Table13[[#This Row],[Column4]])/Table13[[#This Row],[Column4]]*100)</f>
        <v>9.7561167763665058</v>
      </c>
      <c r="AF60" s="19">
        <f>+((Table13[[#This Row],[Column1]]-Table13[[#This Row],[TOTAL SALES AA=Y+Z]])/Table13[[#This Row],[Column1]]*100)</f>
        <v>8.8889048400328114</v>
      </c>
      <c r="AG60" s="2">
        <v>60.07</v>
      </c>
      <c r="AH60" s="2">
        <v>4307759.82</v>
      </c>
      <c r="AI60" s="2">
        <v>4058007.39</v>
      </c>
      <c r="AJ60" s="2">
        <v>0.39929999999999999</v>
      </c>
      <c r="AK60" s="2">
        <v>0.94199999999999995</v>
      </c>
      <c r="AL60" s="2">
        <v>56.59</v>
      </c>
      <c r="AO60" s="2" t="s">
        <v>94</v>
      </c>
      <c r="AP60" s="2">
        <v>11121</v>
      </c>
      <c r="AQ60" s="2">
        <f>+Table13[[#This Row],[Column1]]-Table13[[#This Row],[TOTAL SALES AA=Y+Z]]</f>
        <v>43342.299999999988</v>
      </c>
    </row>
    <row r="61" spans="1:43" x14ac:dyDescent="0.25">
      <c r="A61" s="2">
        <v>26</v>
      </c>
      <c r="B61" s="2" t="s">
        <v>87</v>
      </c>
      <c r="C61" s="2" t="s">
        <v>88</v>
      </c>
      <c r="D61" s="2" t="s">
        <v>89</v>
      </c>
      <c r="E61" s="2" t="s">
        <v>89</v>
      </c>
      <c r="F61" s="2" t="s">
        <v>202</v>
      </c>
      <c r="G61" s="2" t="s">
        <v>89</v>
      </c>
      <c r="I61" s="2" t="s">
        <v>205</v>
      </c>
      <c r="J61" s="2" t="s">
        <v>116</v>
      </c>
      <c r="K61" s="2" t="s">
        <v>206</v>
      </c>
      <c r="L61" s="2">
        <v>4</v>
      </c>
      <c r="M61" s="2">
        <v>3</v>
      </c>
      <c r="N61" s="2">
        <v>1</v>
      </c>
      <c r="O61" s="2">
        <v>0</v>
      </c>
      <c r="P61" s="2">
        <v>0</v>
      </c>
      <c r="Q61" s="2">
        <v>4956.3</v>
      </c>
      <c r="R61" s="2">
        <v>5612</v>
      </c>
      <c r="S61" s="2">
        <v>2000</v>
      </c>
      <c r="T61" s="2">
        <v>0</v>
      </c>
      <c r="U61" s="2">
        <v>1311400</v>
      </c>
      <c r="V61" s="9">
        <v>80000</v>
      </c>
      <c r="Y61" s="2">
        <f>+Table13[[#This Row],[CONSUMPTION T=(Q-P)*R+S]]+Table13[[#This Row],[IMPORTED ENERGY]]+Table13[[#This Row],[SRTPV CONSUMPTION]]-Table13[[#This Row],[EXPORTED ENERGY]]</f>
        <v>1391400</v>
      </c>
      <c r="Z61" s="2">
        <v>1311400</v>
      </c>
      <c r="AA61" s="10">
        <v>1393798</v>
      </c>
      <c r="AB61" s="10">
        <v>0</v>
      </c>
      <c r="AC61" s="10">
        <f>+Table13[[#This Row],[METERED SALES]]+Table13[[#This Row],[UNMETERED SALES]]</f>
        <v>1393798</v>
      </c>
      <c r="AD61" s="2">
        <v>1393798</v>
      </c>
      <c r="AE61" s="10">
        <f>+((Table13[[#This Row],[Column1]]-Table13[[#This Row],[Column4]])/Table13[[#This Row],[Column4]]*100)</f>
        <v>-0.17204788642256624</v>
      </c>
      <c r="AF61" s="19">
        <f>+((Table13[[#This Row],[Column1]]-Table13[[#This Row],[TOTAL SALES AA=Y+Z]])/Table13[[#This Row],[Column1]]*100)</f>
        <v>-0.17234440132240908</v>
      </c>
      <c r="AG61" s="2">
        <v>-6.28</v>
      </c>
      <c r="AH61" s="2">
        <v>7030885.1699999999</v>
      </c>
      <c r="AI61" s="2">
        <v>7030885</v>
      </c>
      <c r="AJ61" s="2">
        <v>1.0628</v>
      </c>
      <c r="AK61" s="2">
        <v>1</v>
      </c>
      <c r="AL61" s="2">
        <v>-6.28</v>
      </c>
      <c r="AO61" s="2" t="s">
        <v>94</v>
      </c>
      <c r="AP61" s="2">
        <v>11121</v>
      </c>
      <c r="AQ61" s="2">
        <f>+Table13[[#This Row],[Column1]]-Table13[[#This Row],[TOTAL SALES AA=Y+Z]]</f>
        <v>-2398</v>
      </c>
    </row>
    <row r="62" spans="1:43" x14ac:dyDescent="0.25">
      <c r="A62" s="2">
        <v>49</v>
      </c>
      <c r="B62" s="2" t="s">
        <v>87</v>
      </c>
      <c r="C62" s="2" t="s">
        <v>88</v>
      </c>
      <c r="D62" s="2" t="s">
        <v>89</v>
      </c>
      <c r="E62" s="2" t="s">
        <v>89</v>
      </c>
      <c r="F62" s="2" t="s">
        <v>202</v>
      </c>
      <c r="G62" s="2" t="s">
        <v>89</v>
      </c>
      <c r="I62" s="2" t="s">
        <v>207</v>
      </c>
      <c r="J62" s="2" t="s">
        <v>92</v>
      </c>
      <c r="K62" s="2" t="s">
        <v>208</v>
      </c>
      <c r="L62" s="2">
        <v>2577</v>
      </c>
      <c r="M62" s="2">
        <v>1704</v>
      </c>
      <c r="N62" s="2">
        <v>873</v>
      </c>
      <c r="O62" s="2">
        <v>83</v>
      </c>
      <c r="P62" s="2">
        <v>0</v>
      </c>
      <c r="Q62" s="2">
        <v>6520.8</v>
      </c>
      <c r="R62" s="2">
        <v>6887.3</v>
      </c>
      <c r="S62" s="2">
        <v>2000</v>
      </c>
      <c r="T62" s="2">
        <v>0</v>
      </c>
      <c r="U62" s="2">
        <v>733000</v>
      </c>
      <c r="V62" s="9">
        <v>2100000</v>
      </c>
      <c r="W62" s="9">
        <v>0</v>
      </c>
      <c r="X62" s="9">
        <v>127</v>
      </c>
      <c r="Y62" s="2">
        <f>+Table13[[#This Row],[CONSUMPTION T=(Q-P)*R+S]]+Table13[[#This Row],[IMPORTED ENERGY]]+Table13[[#This Row],[SRTPV CONSUMPTION]]-Table13[[#This Row],[EXPORTED ENERGY]]</f>
        <v>2833127</v>
      </c>
      <c r="Z62" s="2">
        <v>733000</v>
      </c>
      <c r="AA62" s="10">
        <v>2584611.34</v>
      </c>
      <c r="AB62" s="10">
        <v>21418.15</v>
      </c>
      <c r="AC62" s="10">
        <f>+Table13[[#This Row],[METERED SALES]]+Table13[[#This Row],[UNMETERED SALES]]</f>
        <v>2606029.4899999998</v>
      </c>
      <c r="AD62" s="2">
        <v>2606029.4900000002</v>
      </c>
      <c r="AE62" s="10">
        <f>+((Table13[[#This Row],[Column1]]-Table13[[#This Row],[Column4]])/Table13[[#This Row],[Column4]]*100)</f>
        <v>8.7143108269277594</v>
      </c>
      <c r="AF62" s="19">
        <f>+((Table13[[#This Row],[Column1]]-Table13[[#This Row],[TOTAL SALES AA=Y+Z]])/Table13[[#This Row],[Column1]]*100)</f>
        <v>8.0157899734109979</v>
      </c>
      <c r="AG62" s="2">
        <v>-255.53</v>
      </c>
      <c r="AH62" s="2">
        <v>13715756.619999999</v>
      </c>
      <c r="AI62" s="2">
        <v>10285554.23</v>
      </c>
      <c r="AJ62" s="2">
        <v>3.5552999999999999</v>
      </c>
      <c r="AK62" s="2">
        <v>0.74990000000000001</v>
      </c>
      <c r="AL62" s="2">
        <v>-191.62</v>
      </c>
      <c r="AO62" s="2" t="s">
        <v>94</v>
      </c>
      <c r="AP62" s="2">
        <v>11121</v>
      </c>
      <c r="AQ62" s="2">
        <f>+Table13[[#This Row],[Column1]]-Table13[[#This Row],[TOTAL SALES AA=Y+Z]]</f>
        <v>227097.50999999978</v>
      </c>
    </row>
    <row r="63" spans="1:43" x14ac:dyDescent="0.25">
      <c r="A63" s="2">
        <v>2</v>
      </c>
      <c r="B63" s="2" t="s">
        <v>87</v>
      </c>
      <c r="C63" s="2" t="s">
        <v>88</v>
      </c>
      <c r="D63" s="2" t="s">
        <v>89</v>
      </c>
      <c r="E63" s="2" t="s">
        <v>89</v>
      </c>
      <c r="F63" s="2" t="s">
        <v>202</v>
      </c>
      <c r="G63" s="2" t="s">
        <v>89</v>
      </c>
      <c r="I63" s="2" t="s">
        <v>209</v>
      </c>
      <c r="J63" s="2" t="s">
        <v>116</v>
      </c>
      <c r="K63" s="2" t="s">
        <v>210</v>
      </c>
      <c r="L63" s="2">
        <v>8</v>
      </c>
      <c r="M63" s="2">
        <v>8</v>
      </c>
      <c r="N63" s="2">
        <v>0</v>
      </c>
      <c r="O63" s="2">
        <v>0</v>
      </c>
      <c r="P63" s="2">
        <v>0</v>
      </c>
      <c r="Q63" s="2">
        <v>3370.2</v>
      </c>
      <c r="R63" s="2">
        <v>3848.9</v>
      </c>
      <c r="S63" s="2">
        <v>2000</v>
      </c>
      <c r="T63" s="2">
        <v>0</v>
      </c>
      <c r="U63" s="2">
        <v>957400</v>
      </c>
      <c r="Y63" s="2">
        <f>+Table13[[#This Row],[CONSUMPTION T=(Q-P)*R+S]]+Table13[[#This Row],[IMPORTED ENERGY]]+Table13[[#This Row],[SRTPV CONSUMPTION]]-Table13[[#This Row],[EXPORTED ENERGY]]</f>
        <v>957400</v>
      </c>
      <c r="Z63" s="2">
        <v>957400</v>
      </c>
      <c r="AA63" s="10">
        <v>940940.4</v>
      </c>
      <c r="AB63" s="10">
        <v>0</v>
      </c>
      <c r="AC63" s="10">
        <f>+Table13[[#This Row],[METERED SALES]]+Table13[[#This Row],[UNMETERED SALES]]</f>
        <v>940940.4</v>
      </c>
      <c r="AD63" s="2">
        <v>940940.4</v>
      </c>
      <c r="AE63" s="10">
        <f>+((Table13[[#This Row],[Column1]]-Table13[[#This Row],[Column4]])/Table13[[#This Row],[Column4]]*100)</f>
        <v>1.7492712609640286</v>
      </c>
      <c r="AF63" s="19">
        <f>+((Table13[[#This Row],[Column1]]-Table13[[#This Row],[TOTAL SALES AA=Y+Z]])/Table13[[#This Row],[Column1]]*100)</f>
        <v>1.7191978274493396</v>
      </c>
      <c r="AG63" s="2">
        <v>1.72</v>
      </c>
      <c r="AH63" s="2">
        <v>5212896.68</v>
      </c>
      <c r="AI63" s="2">
        <v>5205059.68</v>
      </c>
      <c r="AJ63" s="2">
        <v>0.98280000000000001</v>
      </c>
      <c r="AK63" s="2">
        <v>0.99850000000000005</v>
      </c>
      <c r="AL63" s="2">
        <v>1.72</v>
      </c>
      <c r="AO63" s="2" t="s">
        <v>94</v>
      </c>
      <c r="AP63" s="2">
        <v>11121</v>
      </c>
      <c r="AQ63" s="2">
        <f>+Table13[[#This Row],[Column1]]-Table13[[#This Row],[TOTAL SALES AA=Y+Z]]</f>
        <v>16459.599999999977</v>
      </c>
    </row>
    <row r="64" spans="1:43" x14ac:dyDescent="0.25">
      <c r="A64" s="2">
        <v>19</v>
      </c>
      <c r="B64" s="2" t="s">
        <v>87</v>
      </c>
      <c r="C64" s="2" t="s">
        <v>88</v>
      </c>
      <c r="D64" s="2" t="s">
        <v>89</v>
      </c>
      <c r="E64" s="2" t="s">
        <v>89</v>
      </c>
      <c r="F64" s="2" t="s">
        <v>202</v>
      </c>
      <c r="G64" s="2" t="s">
        <v>89</v>
      </c>
      <c r="I64" s="2" t="s">
        <v>211</v>
      </c>
      <c r="J64" s="2" t="s">
        <v>92</v>
      </c>
      <c r="K64" s="2" t="s">
        <v>212</v>
      </c>
      <c r="L64" s="2">
        <v>1788</v>
      </c>
      <c r="M64" s="2">
        <v>1543</v>
      </c>
      <c r="N64" s="2">
        <v>245</v>
      </c>
      <c r="O64" s="2">
        <v>30</v>
      </c>
      <c r="P64" s="2">
        <v>0</v>
      </c>
      <c r="Q64" s="2">
        <v>4889.1000000000004</v>
      </c>
      <c r="R64" s="2">
        <v>5513.1</v>
      </c>
      <c r="S64" s="2">
        <v>2000</v>
      </c>
      <c r="T64" s="2">
        <v>0</v>
      </c>
      <c r="U64" s="2">
        <v>1248000</v>
      </c>
      <c r="V64" s="9">
        <v>30000</v>
      </c>
      <c r="W64" s="9">
        <v>0</v>
      </c>
      <c r="X64" s="9">
        <v>16563</v>
      </c>
      <c r="Y64" s="2">
        <f>+Table13[[#This Row],[CONSUMPTION T=(Q-P)*R+S]]+Table13[[#This Row],[IMPORTED ENERGY]]+Table13[[#This Row],[SRTPV CONSUMPTION]]-Table13[[#This Row],[EXPORTED ENERGY]]</f>
        <v>1294563</v>
      </c>
      <c r="Z64" s="2">
        <v>1248000</v>
      </c>
      <c r="AA64" s="10">
        <v>1169836.6200000001</v>
      </c>
      <c r="AB64" s="10">
        <v>7741.5</v>
      </c>
      <c r="AC64" s="10">
        <f>+Table13[[#This Row],[METERED SALES]]+Table13[[#This Row],[UNMETERED SALES]]</f>
        <v>1177578.1200000001</v>
      </c>
      <c r="AD64" s="2">
        <v>1177578.1200000001</v>
      </c>
      <c r="AE64" s="10">
        <f>+((Table13[[#This Row],[Column1]]-Table13[[#This Row],[Column4]])/Table13[[#This Row],[Column4]]*100)</f>
        <v>9.9343625712067301</v>
      </c>
      <c r="AF64" s="19">
        <f>+((Table13[[#This Row],[Column1]]-Table13[[#This Row],[TOTAL SALES AA=Y+Z]])/Table13[[#This Row],[Column1]]*100)</f>
        <v>9.0366308939773425</v>
      </c>
      <c r="AG64" s="2">
        <v>5.64</v>
      </c>
      <c r="AH64" s="2">
        <v>11797948.942</v>
      </c>
      <c r="AI64" s="2">
        <v>9730236.2799999993</v>
      </c>
      <c r="AJ64" s="2">
        <v>0.94359999999999999</v>
      </c>
      <c r="AK64" s="2">
        <v>0.82469999999999999</v>
      </c>
      <c r="AL64" s="2">
        <v>4.6500000000000004</v>
      </c>
      <c r="AO64" s="2" t="s">
        <v>94</v>
      </c>
      <c r="AP64" s="2">
        <v>11121</v>
      </c>
      <c r="AQ64" s="2">
        <f>+Table13[[#This Row],[Column1]]-Table13[[#This Row],[TOTAL SALES AA=Y+Z]]</f>
        <v>116984.87999999989</v>
      </c>
    </row>
    <row r="65" spans="1:43" x14ac:dyDescent="0.25">
      <c r="A65" s="2">
        <v>13</v>
      </c>
      <c r="B65" s="2" t="s">
        <v>87</v>
      </c>
      <c r="C65" s="2" t="s">
        <v>88</v>
      </c>
      <c r="D65" s="2" t="s">
        <v>89</v>
      </c>
      <c r="E65" s="2" t="s">
        <v>89</v>
      </c>
      <c r="F65" s="2" t="s">
        <v>202</v>
      </c>
      <c r="G65" s="2" t="s">
        <v>89</v>
      </c>
      <c r="I65" s="2" t="s">
        <v>213</v>
      </c>
      <c r="J65" s="2" t="s">
        <v>163</v>
      </c>
      <c r="K65" s="2" t="s">
        <v>214</v>
      </c>
      <c r="L65" s="2">
        <v>1172</v>
      </c>
      <c r="M65" s="2">
        <v>506</v>
      </c>
      <c r="N65" s="2">
        <v>666</v>
      </c>
      <c r="O65" s="2">
        <v>486</v>
      </c>
      <c r="P65" s="2">
        <v>0</v>
      </c>
      <c r="Q65" s="2">
        <v>2022.8</v>
      </c>
      <c r="R65" s="2">
        <v>2071.3000000000002</v>
      </c>
      <c r="S65" s="2">
        <v>2000</v>
      </c>
      <c r="T65" s="2">
        <v>0</v>
      </c>
      <c r="U65" s="2">
        <v>97000</v>
      </c>
      <c r="X65" s="9">
        <v>320.7</v>
      </c>
      <c r="Y65" s="2">
        <f>+Table13[[#This Row],[CONSUMPTION T=(Q-P)*R+S]]+Table13[[#This Row],[IMPORTED ENERGY]]+Table13[[#This Row],[SRTPV CONSUMPTION]]-Table13[[#This Row],[EXPORTED ENERGY]]</f>
        <v>97320.7</v>
      </c>
      <c r="Z65" s="2">
        <v>97000</v>
      </c>
      <c r="AA65" s="10">
        <v>3759.51</v>
      </c>
      <c r="AB65" s="10">
        <v>86046.3</v>
      </c>
      <c r="AC65" s="10">
        <f>+Table13[[#This Row],[METERED SALES]]+Table13[[#This Row],[UNMETERED SALES]]</f>
        <v>89805.81</v>
      </c>
      <c r="AD65" s="2">
        <v>89805.81</v>
      </c>
      <c r="AE65" s="10">
        <f>+((Table13[[#This Row],[Column1]]-Table13[[#This Row],[Column4]])/Table13[[#This Row],[Column4]]*100)</f>
        <v>8.3679329878545712</v>
      </c>
      <c r="AF65" s="19">
        <f>+((Table13[[#This Row],[Column1]]-Table13[[#This Row],[TOTAL SALES AA=Y+Z]])/Table13[[#This Row],[Column1]]*100)</f>
        <v>7.7217796419466769</v>
      </c>
      <c r="AG65" s="2">
        <v>7.42</v>
      </c>
      <c r="AH65" s="2">
        <v>848980.86</v>
      </c>
      <c r="AI65" s="2">
        <v>829966.86</v>
      </c>
      <c r="AJ65" s="2">
        <v>0.92579999999999996</v>
      </c>
      <c r="AK65" s="2">
        <v>0.97760000000000002</v>
      </c>
      <c r="AL65" s="2">
        <v>7.25</v>
      </c>
      <c r="AO65" s="2" t="s">
        <v>94</v>
      </c>
      <c r="AP65" s="2">
        <v>11121</v>
      </c>
      <c r="AQ65" s="2">
        <f>+Table13[[#This Row],[Column1]]-Table13[[#This Row],[TOTAL SALES AA=Y+Z]]</f>
        <v>7514.8899999999994</v>
      </c>
    </row>
    <row r="66" spans="1:43" x14ac:dyDescent="0.25">
      <c r="A66" s="2">
        <v>10</v>
      </c>
      <c r="B66" s="2" t="s">
        <v>87</v>
      </c>
      <c r="C66" s="2" t="s">
        <v>88</v>
      </c>
      <c r="D66" s="2" t="s">
        <v>89</v>
      </c>
      <c r="E66" s="2" t="s">
        <v>89</v>
      </c>
      <c r="F66" s="2" t="s">
        <v>202</v>
      </c>
      <c r="G66" s="2" t="s">
        <v>89</v>
      </c>
      <c r="I66" s="2" t="s">
        <v>215</v>
      </c>
      <c r="J66" s="2" t="s">
        <v>92</v>
      </c>
      <c r="K66" s="2" t="s">
        <v>216</v>
      </c>
      <c r="L66" s="2">
        <v>1722</v>
      </c>
      <c r="M66" s="2">
        <v>1511</v>
      </c>
      <c r="N66" s="2">
        <v>211</v>
      </c>
      <c r="O66" s="2">
        <v>11</v>
      </c>
      <c r="P66" s="2">
        <v>0</v>
      </c>
      <c r="Q66" s="2">
        <v>3040.9</v>
      </c>
      <c r="R66" s="2">
        <v>3413.4</v>
      </c>
      <c r="S66" s="2">
        <v>2000</v>
      </c>
      <c r="T66" s="2">
        <v>0</v>
      </c>
      <c r="U66" s="2">
        <v>745000</v>
      </c>
      <c r="W66" s="9">
        <v>70000</v>
      </c>
      <c r="X66" s="9">
        <v>40152</v>
      </c>
      <c r="Y66" s="2">
        <f>+Table13[[#This Row],[CONSUMPTION T=(Q-P)*R+S]]+Table13[[#This Row],[IMPORTED ENERGY]]+Table13[[#This Row],[SRTPV CONSUMPTION]]-Table13[[#This Row],[EXPORTED ENERGY]]</f>
        <v>715152</v>
      </c>
      <c r="Z66" s="2">
        <v>745000</v>
      </c>
      <c r="AA66" s="10">
        <v>649318.19999999995</v>
      </c>
      <c r="AB66" s="10">
        <v>2838.55</v>
      </c>
      <c r="AC66" s="10">
        <f>+Table13[[#This Row],[METERED SALES]]+Table13[[#This Row],[UNMETERED SALES]]</f>
        <v>652156.75</v>
      </c>
      <c r="AD66" s="2">
        <v>652156.75</v>
      </c>
      <c r="AE66" s="10">
        <f>+((Table13[[#This Row],[Column1]]-Table13[[#This Row],[Column4]])/Table13[[#This Row],[Column4]]*100)</f>
        <v>9.6595258731892297</v>
      </c>
      <c r="AF66" s="19">
        <f>+((Table13[[#This Row],[Column1]]-Table13[[#This Row],[TOTAL SALES AA=Y+Z]])/Table13[[#This Row],[Column1]]*100)</f>
        <v>8.8086518670156835</v>
      </c>
      <c r="AG66" s="2">
        <v>12.46</v>
      </c>
      <c r="AH66" s="2">
        <v>7103555.6399999997</v>
      </c>
      <c r="AI66" s="2">
        <v>4755007.6399999997</v>
      </c>
      <c r="AJ66" s="2">
        <v>0.87539999999999996</v>
      </c>
      <c r="AK66" s="2">
        <v>0.6694</v>
      </c>
      <c r="AL66" s="2">
        <v>8.34</v>
      </c>
      <c r="AO66" s="2" t="s">
        <v>94</v>
      </c>
      <c r="AP66" s="2">
        <v>11121</v>
      </c>
      <c r="AQ66" s="2">
        <f>+Table13[[#This Row],[Column1]]-Table13[[#This Row],[TOTAL SALES AA=Y+Z]]</f>
        <v>62995.25</v>
      </c>
    </row>
    <row r="67" spans="1:43" x14ac:dyDescent="0.25">
      <c r="A67" s="2">
        <v>3</v>
      </c>
      <c r="B67" s="2" t="s">
        <v>87</v>
      </c>
      <c r="C67" s="2" t="s">
        <v>88</v>
      </c>
      <c r="D67" s="2" t="s">
        <v>89</v>
      </c>
      <c r="E67" s="2" t="s">
        <v>89</v>
      </c>
      <c r="F67" s="2" t="s">
        <v>202</v>
      </c>
      <c r="G67" s="2" t="s">
        <v>89</v>
      </c>
      <c r="I67" s="2" t="s">
        <v>217</v>
      </c>
      <c r="J67" s="2" t="s">
        <v>163</v>
      </c>
      <c r="K67" s="2" t="s">
        <v>218</v>
      </c>
      <c r="L67" s="2">
        <v>240</v>
      </c>
      <c r="M67" s="2">
        <v>174</v>
      </c>
      <c r="N67" s="2">
        <v>66</v>
      </c>
      <c r="O67" s="2">
        <v>136</v>
      </c>
      <c r="P67" s="2">
        <v>0</v>
      </c>
      <c r="Q67" s="2">
        <v>1860.1</v>
      </c>
      <c r="R67" s="2">
        <v>1896.3</v>
      </c>
      <c r="S67" s="2">
        <v>2000</v>
      </c>
      <c r="T67" s="2">
        <v>0</v>
      </c>
      <c r="U67" s="2">
        <v>72400</v>
      </c>
      <c r="Y67" s="2">
        <f>+Table13[[#This Row],[CONSUMPTION T=(Q-P)*R+S]]+Table13[[#This Row],[IMPORTED ENERGY]]+Table13[[#This Row],[SRTPV CONSUMPTION]]-Table13[[#This Row],[EXPORTED ENERGY]]</f>
        <v>72400</v>
      </c>
      <c r="Z67" s="2">
        <v>72400</v>
      </c>
      <c r="AA67" s="10">
        <v>1931.9</v>
      </c>
      <c r="AB67" s="10">
        <v>63526.96</v>
      </c>
      <c r="AC67" s="10">
        <f>+Table13[[#This Row],[METERED SALES]]+Table13[[#This Row],[UNMETERED SALES]]</f>
        <v>65458.86</v>
      </c>
      <c r="AD67" s="2">
        <v>65458.86</v>
      </c>
      <c r="AE67" s="10">
        <f>+((Table13[[#This Row],[Column1]]-Table13[[#This Row],[Column4]])/Table13[[#This Row],[Column4]]*100)</f>
        <v>10.603820475944739</v>
      </c>
      <c r="AF67" s="19">
        <f>+((Table13[[#This Row],[Column1]]-Table13[[#This Row],[TOTAL SALES AA=Y+Z]])/Table13[[#This Row],[Column1]]*100)</f>
        <v>9.5872099447513808</v>
      </c>
      <c r="AG67" s="2">
        <v>9.59</v>
      </c>
      <c r="AH67" s="2">
        <v>596326.49</v>
      </c>
      <c r="AI67" s="2">
        <v>599387.55000000005</v>
      </c>
      <c r="AJ67" s="2">
        <v>0.90410000000000001</v>
      </c>
      <c r="AK67" s="2">
        <v>1.0051000000000001</v>
      </c>
      <c r="AL67" s="2">
        <v>9.64</v>
      </c>
      <c r="AO67" s="2" t="s">
        <v>94</v>
      </c>
      <c r="AP67" s="2">
        <v>11121</v>
      </c>
      <c r="AQ67" s="2">
        <f>+Table13[[#This Row],[Column1]]-Table13[[#This Row],[TOTAL SALES AA=Y+Z]]</f>
        <v>6941.1399999999994</v>
      </c>
    </row>
    <row r="68" spans="1:43" x14ac:dyDescent="0.25">
      <c r="A68" s="2">
        <v>11</v>
      </c>
      <c r="B68" s="2" t="s">
        <v>87</v>
      </c>
      <c r="C68" s="2" t="s">
        <v>88</v>
      </c>
      <c r="D68" s="2" t="s">
        <v>89</v>
      </c>
      <c r="E68" s="2" t="s">
        <v>89</v>
      </c>
      <c r="F68" s="2" t="s">
        <v>202</v>
      </c>
      <c r="G68" s="2" t="s">
        <v>89</v>
      </c>
      <c r="I68" s="2" t="s">
        <v>219</v>
      </c>
      <c r="J68" s="2" t="s">
        <v>163</v>
      </c>
      <c r="K68" s="2" t="s">
        <v>220</v>
      </c>
      <c r="L68" s="2">
        <v>299</v>
      </c>
      <c r="M68" s="2">
        <v>283</v>
      </c>
      <c r="N68" s="2">
        <v>16</v>
      </c>
      <c r="O68" s="2">
        <v>279</v>
      </c>
      <c r="P68" s="2">
        <v>0</v>
      </c>
      <c r="Q68" s="2">
        <v>631.20000000000005</v>
      </c>
      <c r="R68" s="2">
        <v>646</v>
      </c>
      <c r="S68" s="2">
        <v>2000</v>
      </c>
      <c r="T68" s="2">
        <v>0</v>
      </c>
      <c r="U68" s="2">
        <v>29600</v>
      </c>
      <c r="Y68" s="2">
        <f>+Table13[[#This Row],[CONSUMPTION T=(Q-P)*R+S]]+Table13[[#This Row],[IMPORTED ENERGY]]+Table13[[#This Row],[SRTPV CONSUMPTION]]-Table13[[#This Row],[EXPORTED ENERGY]]</f>
        <v>29600</v>
      </c>
      <c r="Z68" s="2">
        <v>29600</v>
      </c>
      <c r="AA68" s="10">
        <v>84</v>
      </c>
      <c r="AB68" s="10">
        <v>26658.45</v>
      </c>
      <c r="AC68" s="10">
        <f>+Table13[[#This Row],[METERED SALES]]+Table13[[#This Row],[UNMETERED SALES]]</f>
        <v>26742.45</v>
      </c>
      <c r="AD68" s="2">
        <v>26742.45</v>
      </c>
      <c r="AE68" s="10">
        <f>+((Table13[[#This Row],[Column1]]-Table13[[#This Row],[Column4]])/Table13[[#This Row],[Column4]]*100)</f>
        <v>10.685445798720759</v>
      </c>
      <c r="AF68" s="19">
        <f>+((Table13[[#This Row],[Column1]]-Table13[[#This Row],[TOTAL SALES AA=Y+Z]])/Table13[[#This Row],[Column1]]*100)</f>
        <v>9.653885135135134</v>
      </c>
      <c r="AG68" s="2">
        <v>9.65</v>
      </c>
      <c r="AH68" s="2">
        <v>252263.64</v>
      </c>
      <c r="AI68" s="2">
        <v>251707.64</v>
      </c>
      <c r="AJ68" s="2">
        <v>0.90349999999999997</v>
      </c>
      <c r="AK68" s="2">
        <v>0.99780000000000002</v>
      </c>
      <c r="AL68" s="2">
        <v>9.6300000000000008</v>
      </c>
      <c r="AO68" s="2" t="s">
        <v>94</v>
      </c>
      <c r="AP68" s="2">
        <v>11121</v>
      </c>
      <c r="AQ68" s="2">
        <f>+Table13[[#This Row],[Column1]]-Table13[[#This Row],[TOTAL SALES AA=Y+Z]]</f>
        <v>2857.5499999999993</v>
      </c>
    </row>
    <row r="69" spans="1:43" x14ac:dyDescent="0.25">
      <c r="A69" s="2">
        <v>71</v>
      </c>
      <c r="B69" s="2" t="s">
        <v>87</v>
      </c>
      <c r="C69" s="2" t="s">
        <v>88</v>
      </c>
      <c r="D69" s="2" t="s">
        <v>89</v>
      </c>
      <c r="E69" s="2" t="s">
        <v>89</v>
      </c>
      <c r="F69" s="2" t="s">
        <v>202</v>
      </c>
      <c r="G69" s="2" t="s">
        <v>89</v>
      </c>
      <c r="I69" s="2" t="s">
        <v>221</v>
      </c>
      <c r="J69" s="2" t="s">
        <v>116</v>
      </c>
      <c r="K69" s="2" t="s">
        <v>222</v>
      </c>
      <c r="L69" s="2">
        <v>1</v>
      </c>
      <c r="M69" s="2">
        <v>1</v>
      </c>
      <c r="N69" s="2">
        <v>0</v>
      </c>
      <c r="O69" s="2">
        <v>0</v>
      </c>
      <c r="P69" s="2">
        <v>0</v>
      </c>
      <c r="Q69" s="2">
        <v>1057.9069999999999</v>
      </c>
      <c r="R69" s="2">
        <v>1113.7439999999999</v>
      </c>
      <c r="S69" s="2">
        <v>40000</v>
      </c>
      <c r="T69" s="2">
        <v>0</v>
      </c>
      <c r="U69" s="2">
        <v>2233480</v>
      </c>
      <c r="W69" s="9">
        <v>1420000</v>
      </c>
      <c r="Y69" s="2">
        <f>+Table13[[#This Row],[CONSUMPTION T=(Q-P)*R+S]]+Table13[[#This Row],[IMPORTED ENERGY]]+Table13[[#This Row],[SRTPV CONSUMPTION]]-Table13[[#This Row],[EXPORTED ENERGY]]</f>
        <v>813480</v>
      </c>
      <c r="Z69" s="2">
        <v>2233480</v>
      </c>
      <c r="AA69" s="10">
        <v>745000</v>
      </c>
      <c r="AB69" s="10">
        <v>0</v>
      </c>
      <c r="AC69" s="10">
        <f>+Table13[[#This Row],[METERED SALES]]+Table13[[#This Row],[UNMETERED SALES]]</f>
        <v>745000</v>
      </c>
      <c r="AD69" s="2">
        <v>745000</v>
      </c>
      <c r="AE69" s="10">
        <f>+((Table13[[#This Row],[Column1]]-Table13[[#This Row],[Column4]])/Table13[[#This Row],[Column4]]*100)</f>
        <v>9.1919463087248321</v>
      </c>
      <c r="AF69" s="19">
        <f>+((Table13[[#This Row],[Column1]]-Table13[[#This Row],[TOTAL SALES AA=Y+Z]])/Table13[[#This Row],[Column1]]*100)</f>
        <v>8.4181541033584111</v>
      </c>
      <c r="AG69" s="2">
        <v>66.64</v>
      </c>
      <c r="AH69" s="2">
        <v>2458494</v>
      </c>
      <c r="AI69" s="2">
        <v>2458494</v>
      </c>
      <c r="AJ69" s="2">
        <v>0.33360000000000001</v>
      </c>
      <c r="AK69" s="2">
        <v>1</v>
      </c>
      <c r="AL69" s="2">
        <v>66.64</v>
      </c>
      <c r="AO69" s="2" t="s">
        <v>94</v>
      </c>
      <c r="AP69" s="2">
        <v>11121</v>
      </c>
      <c r="AQ69" s="2">
        <f>+Table13[[#This Row],[Column1]]-Table13[[#This Row],[TOTAL SALES AA=Y+Z]]</f>
        <v>68480</v>
      </c>
    </row>
    <row r="70" spans="1:43" x14ac:dyDescent="0.25">
      <c r="A70" s="2">
        <v>32</v>
      </c>
      <c r="B70" s="2" t="s">
        <v>87</v>
      </c>
      <c r="C70" s="2" t="s">
        <v>88</v>
      </c>
      <c r="D70" s="2" t="s">
        <v>89</v>
      </c>
      <c r="E70" s="2" t="s">
        <v>89</v>
      </c>
      <c r="F70" s="2" t="s">
        <v>202</v>
      </c>
      <c r="G70" s="2" t="s">
        <v>89</v>
      </c>
      <c r="I70" s="2" t="s">
        <v>223</v>
      </c>
      <c r="J70" s="2" t="s">
        <v>192</v>
      </c>
      <c r="K70" s="2" t="s">
        <v>224</v>
      </c>
      <c r="L70" s="2">
        <v>2679</v>
      </c>
      <c r="M70" s="2">
        <v>2187</v>
      </c>
      <c r="N70" s="2">
        <v>492</v>
      </c>
      <c r="O70" s="2">
        <v>0</v>
      </c>
      <c r="P70" s="2">
        <v>0</v>
      </c>
      <c r="Q70" s="2">
        <v>1447.829</v>
      </c>
      <c r="R70" s="2">
        <v>1478.914</v>
      </c>
      <c r="S70" s="2">
        <v>20000</v>
      </c>
      <c r="T70" s="2">
        <v>0</v>
      </c>
      <c r="U70" s="2">
        <v>621700</v>
      </c>
      <c r="V70" s="9">
        <v>0</v>
      </c>
      <c r="W70" s="9">
        <v>130000</v>
      </c>
      <c r="Y70" s="2">
        <f>+Table13[[#This Row],[CONSUMPTION T=(Q-P)*R+S]]+Table13[[#This Row],[IMPORTED ENERGY]]+Table13[[#This Row],[SRTPV CONSUMPTION]]-Table13[[#This Row],[EXPORTED ENERGY]]</f>
        <v>491700</v>
      </c>
      <c r="Z70" s="2">
        <v>621700</v>
      </c>
      <c r="AA70" s="10">
        <v>449138.08</v>
      </c>
      <c r="AB70" s="10">
        <v>0</v>
      </c>
      <c r="AC70" s="10">
        <f>+Table13[[#This Row],[METERED SALES]]+Table13[[#This Row],[UNMETERED SALES]]</f>
        <v>449138.08</v>
      </c>
      <c r="AD70" s="2">
        <v>449138.08</v>
      </c>
      <c r="AE70" s="10">
        <f>+((Table13[[#This Row],[Column1]]-Table13[[#This Row],[Column4]])/Table13[[#This Row],[Column4]]*100)</f>
        <v>9.4763552446944566</v>
      </c>
      <c r="AF70" s="19">
        <f>+((Table13[[#This Row],[Column1]]-Table13[[#This Row],[TOTAL SALES AA=Y+Z]])/Table13[[#This Row],[Column1]]*100)</f>
        <v>8.6560748423835641</v>
      </c>
      <c r="AG70" s="2">
        <v>27.76</v>
      </c>
      <c r="AH70" s="2">
        <v>4107430.09</v>
      </c>
      <c r="AI70" s="2">
        <v>3182218.13</v>
      </c>
      <c r="AJ70" s="2">
        <v>0.72240000000000004</v>
      </c>
      <c r="AK70" s="2">
        <v>0.77470000000000006</v>
      </c>
      <c r="AL70" s="2">
        <v>21.51</v>
      </c>
      <c r="AO70" s="2" t="s">
        <v>94</v>
      </c>
      <c r="AP70" s="2">
        <v>11121</v>
      </c>
      <c r="AQ70" s="2">
        <f>+Table13[[#This Row],[Column1]]-Table13[[#This Row],[TOTAL SALES AA=Y+Z]]</f>
        <v>42561.919999999984</v>
      </c>
    </row>
    <row r="71" spans="1:43" x14ac:dyDescent="0.25">
      <c r="A71" s="2">
        <v>74</v>
      </c>
      <c r="B71" s="2" t="s">
        <v>87</v>
      </c>
      <c r="C71" s="2" t="s">
        <v>88</v>
      </c>
      <c r="D71" s="2" t="s">
        <v>89</v>
      </c>
      <c r="E71" s="2" t="s">
        <v>89</v>
      </c>
      <c r="F71" s="2" t="s">
        <v>202</v>
      </c>
      <c r="G71" s="2" t="s">
        <v>89</v>
      </c>
      <c r="I71" s="2" t="s">
        <v>225</v>
      </c>
      <c r="J71" s="2" t="s">
        <v>92</v>
      </c>
      <c r="K71" s="2" t="s">
        <v>226</v>
      </c>
      <c r="L71" s="2">
        <v>2389</v>
      </c>
      <c r="M71" s="2">
        <v>2074</v>
      </c>
      <c r="N71" s="2">
        <v>315</v>
      </c>
      <c r="O71" s="2">
        <v>113</v>
      </c>
      <c r="P71" s="2">
        <v>0</v>
      </c>
      <c r="Q71" s="2">
        <v>20834.7</v>
      </c>
      <c r="R71" s="2">
        <v>21508.799999999999</v>
      </c>
      <c r="S71" s="2">
        <v>2000</v>
      </c>
      <c r="T71" s="2">
        <v>0</v>
      </c>
      <c r="U71" s="2">
        <v>1348200</v>
      </c>
      <c r="W71" s="9">
        <v>480000</v>
      </c>
      <c r="X71" s="9">
        <v>243561</v>
      </c>
      <c r="Y71" s="2">
        <f>+Table13[[#This Row],[CONSUMPTION T=(Q-P)*R+S]]+Table13[[#This Row],[IMPORTED ENERGY]]+Table13[[#This Row],[SRTPV CONSUMPTION]]-Table13[[#This Row],[EXPORTED ENERGY]]</f>
        <v>1111761</v>
      </c>
      <c r="Z71" s="2">
        <v>1348200</v>
      </c>
      <c r="AA71" s="10">
        <v>980488.63</v>
      </c>
      <c r="AB71" s="10">
        <v>29159.65</v>
      </c>
      <c r="AC71" s="10">
        <f>+Table13[[#This Row],[METERED SALES]]+Table13[[#This Row],[UNMETERED SALES]]</f>
        <v>1009648.28</v>
      </c>
      <c r="AD71" s="2">
        <v>1009648.28</v>
      </c>
      <c r="AE71" s="10">
        <f>+((Table13[[#This Row],[Column1]]-Table13[[#This Row],[Column4]])/Table13[[#This Row],[Column4]]*100)</f>
        <v>10.113692265191593</v>
      </c>
      <c r="AF71" s="19">
        <f>+((Table13[[#This Row],[Column1]]-Table13[[#This Row],[TOTAL SALES AA=Y+Z]])/Table13[[#This Row],[Column1]]*100)</f>
        <v>9.1847726264907621</v>
      </c>
      <c r="AG71" s="2">
        <v>25.11</v>
      </c>
      <c r="AH71" s="2">
        <v>9895557.8000000007</v>
      </c>
      <c r="AI71" s="2">
        <v>9726790.1099999994</v>
      </c>
      <c r="AJ71" s="2">
        <v>0.74890000000000001</v>
      </c>
      <c r="AK71" s="2">
        <v>0.9829</v>
      </c>
      <c r="AL71" s="2">
        <v>24.68</v>
      </c>
      <c r="AO71" s="2" t="s">
        <v>94</v>
      </c>
      <c r="AP71" s="2">
        <v>11121</v>
      </c>
      <c r="AQ71" s="2">
        <f>+Table13[[#This Row],[Column1]]-Table13[[#This Row],[TOTAL SALES AA=Y+Z]]</f>
        <v>102112.71999999997</v>
      </c>
    </row>
    <row r="72" spans="1:43" x14ac:dyDescent="0.25">
      <c r="A72" s="2">
        <v>78</v>
      </c>
      <c r="B72" s="2" t="s">
        <v>87</v>
      </c>
      <c r="C72" s="2" t="s">
        <v>88</v>
      </c>
      <c r="D72" s="2" t="s">
        <v>89</v>
      </c>
      <c r="E72" s="2" t="s">
        <v>89</v>
      </c>
      <c r="F72" s="2" t="s">
        <v>202</v>
      </c>
      <c r="G72" s="2" t="s">
        <v>89</v>
      </c>
      <c r="I72" s="2" t="s">
        <v>227</v>
      </c>
      <c r="J72" s="2" t="s">
        <v>116</v>
      </c>
      <c r="K72" s="2" t="s">
        <v>228</v>
      </c>
      <c r="L72" s="2">
        <v>2</v>
      </c>
      <c r="M72" s="2">
        <v>2</v>
      </c>
      <c r="N72" s="2">
        <v>0</v>
      </c>
      <c r="O72" s="2">
        <v>0</v>
      </c>
      <c r="P72" s="2">
        <v>0</v>
      </c>
      <c r="Q72" s="2">
        <v>51350.400000000001</v>
      </c>
      <c r="R72" s="2">
        <v>52681.2</v>
      </c>
      <c r="S72" s="2">
        <v>2000</v>
      </c>
      <c r="T72" s="2">
        <v>0</v>
      </c>
      <c r="U72" s="2">
        <v>2661600</v>
      </c>
      <c r="Y72" s="2">
        <f>+Table13[[#This Row],[CONSUMPTION T=(Q-P)*R+S]]+Table13[[#This Row],[IMPORTED ENERGY]]+Table13[[#This Row],[SRTPV CONSUMPTION]]-Table13[[#This Row],[EXPORTED ENERGY]]</f>
        <v>2661600</v>
      </c>
      <c r="Z72" s="2">
        <v>2661600</v>
      </c>
      <c r="AA72" s="10">
        <v>2653145</v>
      </c>
      <c r="AB72" s="10">
        <v>0</v>
      </c>
      <c r="AC72" s="10">
        <f>+Table13[[#This Row],[METERED SALES]]+Table13[[#This Row],[UNMETERED SALES]]</f>
        <v>2653145</v>
      </c>
      <c r="AD72" s="2">
        <v>2653145</v>
      </c>
      <c r="AE72" s="10">
        <f>+((Table13[[#This Row],[Column1]]-Table13[[#This Row],[Column4]])/Table13[[#This Row],[Column4]]*100)</f>
        <v>0.31867839865518094</v>
      </c>
      <c r="AF72" s="19">
        <f>+((Table13[[#This Row],[Column1]]-Table13[[#This Row],[TOTAL SALES AA=Y+Z]])/Table13[[#This Row],[Column1]]*100)</f>
        <v>0.31766606552449655</v>
      </c>
      <c r="AG72" s="2">
        <v>0.32</v>
      </c>
      <c r="AH72" s="2">
        <v>15207236</v>
      </c>
      <c r="AI72" s="2">
        <v>15170558</v>
      </c>
      <c r="AJ72" s="2">
        <v>0.99680000000000002</v>
      </c>
      <c r="AK72" s="2">
        <v>0.99760000000000004</v>
      </c>
      <c r="AL72" s="2">
        <v>0.32</v>
      </c>
      <c r="AO72" s="2" t="s">
        <v>94</v>
      </c>
      <c r="AP72" s="2">
        <v>11121</v>
      </c>
      <c r="AQ72" s="2">
        <f>+Table13[[#This Row],[Column1]]-Table13[[#This Row],[TOTAL SALES AA=Y+Z]]</f>
        <v>8455</v>
      </c>
    </row>
    <row r="73" spans="1:43" x14ac:dyDescent="0.25">
      <c r="A73" s="2">
        <v>85</v>
      </c>
      <c r="B73" s="2" t="s">
        <v>87</v>
      </c>
      <c r="C73" s="2" t="s">
        <v>88</v>
      </c>
      <c r="D73" s="2" t="s">
        <v>89</v>
      </c>
      <c r="E73" s="2" t="s">
        <v>89</v>
      </c>
      <c r="F73" s="2" t="s">
        <v>202</v>
      </c>
      <c r="G73" s="2" t="s">
        <v>89</v>
      </c>
      <c r="I73" s="2" t="s">
        <v>229</v>
      </c>
      <c r="J73" s="2" t="s">
        <v>119</v>
      </c>
      <c r="K73" s="2" t="s">
        <v>230</v>
      </c>
      <c r="L73" s="2">
        <v>1</v>
      </c>
      <c r="M73" s="2">
        <v>1</v>
      </c>
      <c r="N73" s="2">
        <v>0</v>
      </c>
      <c r="O73" s="2">
        <v>0</v>
      </c>
      <c r="P73" s="2">
        <v>0</v>
      </c>
      <c r="Q73" s="2">
        <v>1635</v>
      </c>
      <c r="R73" s="2">
        <v>1859.4</v>
      </c>
      <c r="S73" s="2">
        <v>2000</v>
      </c>
      <c r="T73" s="2">
        <v>0</v>
      </c>
      <c r="U73" s="2">
        <v>448800</v>
      </c>
      <c r="Y73" s="2">
        <f>+Table13[[#This Row],[CONSUMPTION T=(Q-P)*R+S]]+Table13[[#This Row],[IMPORTED ENERGY]]+Table13[[#This Row],[SRTPV CONSUMPTION]]-Table13[[#This Row],[EXPORTED ENERGY]]</f>
        <v>448800</v>
      </c>
      <c r="Z73" s="2">
        <v>448800</v>
      </c>
      <c r="AA73" s="10">
        <v>447800</v>
      </c>
      <c r="AB73" s="10">
        <v>0</v>
      </c>
      <c r="AC73" s="10">
        <f>+Table13[[#This Row],[METERED SALES]]+Table13[[#This Row],[UNMETERED SALES]]</f>
        <v>447800</v>
      </c>
      <c r="AD73" s="2">
        <v>447800</v>
      </c>
      <c r="AE73" s="10">
        <f>+((Table13[[#This Row],[Column1]]-Table13[[#This Row],[Column4]])/Table13[[#This Row],[Column4]]*100)</f>
        <v>0.22331397945511389</v>
      </c>
      <c r="AF73" s="19">
        <f>+((Table13[[#This Row],[Column1]]-Table13[[#This Row],[TOTAL SALES AA=Y+Z]])/Table13[[#This Row],[Column1]]*100)</f>
        <v>0.22281639928698754</v>
      </c>
      <c r="AG73" s="2">
        <v>0.22</v>
      </c>
      <c r="AH73" s="2">
        <v>963129</v>
      </c>
      <c r="AI73" s="2">
        <v>963129</v>
      </c>
      <c r="AJ73" s="2">
        <v>0.99780000000000002</v>
      </c>
      <c r="AK73" s="2">
        <v>1</v>
      </c>
      <c r="AL73" s="2">
        <v>0.22</v>
      </c>
      <c r="AO73" s="2" t="s">
        <v>94</v>
      </c>
      <c r="AP73" s="2">
        <v>11121</v>
      </c>
      <c r="AQ73" s="2">
        <f>+Table13[[#This Row],[Column1]]-Table13[[#This Row],[TOTAL SALES AA=Y+Z]]</f>
        <v>1000</v>
      </c>
    </row>
    <row r="74" spans="1:43" s="20" customFormat="1" x14ac:dyDescent="0.25">
      <c r="A74" s="20">
        <v>39</v>
      </c>
      <c r="B74" s="20" t="s">
        <v>87</v>
      </c>
      <c r="C74" s="20" t="s">
        <v>231</v>
      </c>
      <c r="D74" s="20" t="s">
        <v>232</v>
      </c>
      <c r="E74" s="20" t="s">
        <v>233</v>
      </c>
      <c r="F74" s="20" t="s">
        <v>234</v>
      </c>
      <c r="G74" s="20" t="s">
        <v>233</v>
      </c>
      <c r="I74" s="20" t="s">
        <v>235</v>
      </c>
      <c r="J74" s="20" t="s">
        <v>163</v>
      </c>
      <c r="K74" s="20" t="s">
        <v>236</v>
      </c>
      <c r="L74" s="20">
        <v>5423</v>
      </c>
      <c r="M74" s="20">
        <v>719</v>
      </c>
      <c r="N74" s="20">
        <v>4704</v>
      </c>
      <c r="O74" s="20">
        <v>398</v>
      </c>
      <c r="P74" s="20">
        <v>0</v>
      </c>
      <c r="Q74" s="20">
        <v>1969.2</v>
      </c>
      <c r="R74" s="20">
        <v>2047.6</v>
      </c>
      <c r="S74" s="20">
        <v>2000</v>
      </c>
      <c r="T74" s="20">
        <v>0</v>
      </c>
      <c r="U74" s="20">
        <v>156800</v>
      </c>
      <c r="V74" s="21"/>
      <c r="W74" s="21"/>
      <c r="X74" s="21"/>
      <c r="Y74" s="20">
        <f>+Table13[[#This Row],[CONSUMPTION T=(Q-P)*R+S]]+Table13[[#This Row],[IMPORTED ENERGY]]+Table13[[#This Row],[SRTPV CONSUMPTION]]-Table13[[#This Row],[EXPORTED ENERGY]]</f>
        <v>156800</v>
      </c>
      <c r="Z74" s="20">
        <v>156800</v>
      </c>
      <c r="AA74" s="20">
        <v>29579.03</v>
      </c>
      <c r="AB74" s="22">
        <f>443410-329000</f>
        <v>114410</v>
      </c>
      <c r="AC74" s="20">
        <f>+Table13[[#This Row],[METERED SALES]]+Table13[[#This Row],[UNMETERED SALES]]</f>
        <v>143989.03</v>
      </c>
      <c r="AD74" s="20">
        <v>472989.03</v>
      </c>
      <c r="AE74" s="20">
        <f>+((Table13[[#This Row],[Column1]]-Table13[[#This Row],[Column4]])/Table13[[#This Row],[Column4]]*100)</f>
        <v>8.8971847369205843</v>
      </c>
      <c r="AF74" s="23">
        <f>+((Table13[[#This Row],[Column1]]-Table13[[#This Row],[TOTAL SALES AA=Y+Z]])/Table13[[#This Row],[Column1]]*100)</f>
        <v>-201.65116709183675</v>
      </c>
      <c r="AG74" s="20">
        <v>-201.65</v>
      </c>
      <c r="AH74" s="20">
        <v>4210538.8499999996</v>
      </c>
      <c r="AI74" s="20">
        <v>4140024.07</v>
      </c>
      <c r="AJ74" s="20">
        <v>3.0165000000000002</v>
      </c>
      <c r="AK74" s="20">
        <v>0.98329999999999995</v>
      </c>
      <c r="AL74" s="20">
        <v>-198.28</v>
      </c>
      <c r="AM74" s="20" t="s">
        <v>237</v>
      </c>
      <c r="AO74" s="20" t="s">
        <v>94</v>
      </c>
      <c r="AP74" s="20">
        <v>13431</v>
      </c>
      <c r="AQ74" s="20">
        <f>+Table13[[#This Row],[Column1]]-Table13[[#This Row],[TOTAL SALES AA=Y+Z]]</f>
        <v>-316189.03000000003</v>
      </c>
    </row>
    <row r="75" spans="1:43" s="20" customFormat="1" x14ac:dyDescent="0.25">
      <c r="A75" s="20">
        <v>8</v>
      </c>
      <c r="B75" s="20" t="s">
        <v>87</v>
      </c>
      <c r="C75" s="20" t="s">
        <v>231</v>
      </c>
      <c r="D75" s="20" t="s">
        <v>232</v>
      </c>
      <c r="E75" s="20" t="s">
        <v>233</v>
      </c>
      <c r="F75" s="20" t="s">
        <v>234</v>
      </c>
      <c r="G75" s="20" t="s">
        <v>233</v>
      </c>
      <c r="I75" s="20" t="s">
        <v>238</v>
      </c>
      <c r="J75" s="20" t="s">
        <v>92</v>
      </c>
      <c r="K75" s="20" t="s">
        <v>239</v>
      </c>
      <c r="L75" s="20">
        <v>7912</v>
      </c>
      <c r="M75" s="20">
        <v>6569</v>
      </c>
      <c r="N75" s="20">
        <v>1343</v>
      </c>
      <c r="O75" s="20">
        <v>320</v>
      </c>
      <c r="P75" s="20">
        <v>0</v>
      </c>
      <c r="Q75" s="20">
        <v>4141.3</v>
      </c>
      <c r="R75" s="20">
        <v>4568.1000000000004</v>
      </c>
      <c r="S75" s="20">
        <v>2000</v>
      </c>
      <c r="T75" s="20">
        <v>0</v>
      </c>
      <c r="U75" s="20">
        <v>853600</v>
      </c>
      <c r="V75" s="21"/>
      <c r="W75" s="21"/>
      <c r="X75" s="21">
        <v>720.6</v>
      </c>
      <c r="Y75" s="20">
        <f>+Table13[[#This Row],[CONSUMPTION T=(Q-P)*R+S]]+Table13[[#This Row],[IMPORTED ENERGY]]+Table13[[#This Row],[SRTPV CONSUMPTION]]-Table13[[#This Row],[EXPORTED ENERGY]]</f>
        <v>854320.6</v>
      </c>
      <c r="Z75" s="20">
        <v>853600</v>
      </c>
      <c r="AA75" s="20">
        <v>667644.97</v>
      </c>
      <c r="AB75" s="22">
        <f>358400-240000</f>
        <v>118400</v>
      </c>
      <c r="AC75" s="20">
        <f>+Table13[[#This Row],[METERED SALES]]+Table13[[#This Row],[UNMETERED SALES]]</f>
        <v>786044.97</v>
      </c>
      <c r="AD75" s="20">
        <v>1026044.97</v>
      </c>
      <c r="AE75" s="20">
        <f>+((Table13[[#This Row],[Column1]]-Table13[[#This Row],[Column4]])/Table13[[#This Row],[Column4]]*100)</f>
        <v>8.6859699642884323</v>
      </c>
      <c r="AF75" s="23">
        <f>+((Table13[[#This Row],[Column1]]-Table13[[#This Row],[TOTAL SALES AA=Y+Z]])/Table13[[#This Row],[Column1]]*100)</f>
        <v>-20.100694048580824</v>
      </c>
      <c r="AG75" s="20">
        <v>-20.2</v>
      </c>
      <c r="AH75" s="20">
        <v>9338389.7860000003</v>
      </c>
      <c r="AI75" s="20">
        <v>7653103.1200000001</v>
      </c>
      <c r="AJ75" s="20">
        <v>1.202</v>
      </c>
      <c r="AK75" s="20">
        <v>0.81950000000000001</v>
      </c>
      <c r="AL75" s="20">
        <v>-16.55</v>
      </c>
      <c r="AM75" s="20" t="s">
        <v>237</v>
      </c>
      <c r="AO75" s="20" t="s">
        <v>94</v>
      </c>
      <c r="AP75" s="20">
        <v>13431</v>
      </c>
      <c r="AQ75" s="20">
        <f>+Table13[[#This Row],[Column1]]-Table13[[#This Row],[TOTAL SALES AA=Y+Z]]</f>
        <v>-171724.37</v>
      </c>
    </row>
    <row r="76" spans="1:43" s="20" customFormat="1" x14ac:dyDescent="0.25">
      <c r="A76" s="20">
        <v>87</v>
      </c>
      <c r="B76" s="20" t="s">
        <v>87</v>
      </c>
      <c r="C76" s="20" t="s">
        <v>231</v>
      </c>
      <c r="D76" s="20" t="s">
        <v>232</v>
      </c>
      <c r="E76" s="20" t="s">
        <v>233</v>
      </c>
      <c r="F76" s="20" t="s">
        <v>234</v>
      </c>
      <c r="G76" s="20" t="s">
        <v>233</v>
      </c>
      <c r="I76" s="20" t="s">
        <v>240</v>
      </c>
      <c r="J76" s="20" t="s">
        <v>119</v>
      </c>
      <c r="K76" s="20" t="s">
        <v>241</v>
      </c>
      <c r="L76" s="20">
        <v>4479</v>
      </c>
      <c r="M76" s="20">
        <v>3382</v>
      </c>
      <c r="N76" s="20">
        <v>1097</v>
      </c>
      <c r="O76" s="20">
        <v>40</v>
      </c>
      <c r="P76" s="20">
        <v>0</v>
      </c>
      <c r="Q76" s="20">
        <v>2274.6</v>
      </c>
      <c r="R76" s="20">
        <v>2558.6</v>
      </c>
      <c r="S76" s="20">
        <v>2000</v>
      </c>
      <c r="T76" s="20">
        <v>0</v>
      </c>
      <c r="U76" s="20">
        <v>568000</v>
      </c>
      <c r="V76" s="21"/>
      <c r="W76" s="21"/>
      <c r="X76" s="21">
        <v>186</v>
      </c>
      <c r="Y76" s="20">
        <f>+Table13[[#This Row],[CONSUMPTION T=(Q-P)*R+S]]+Table13[[#This Row],[IMPORTED ENERGY]]+Table13[[#This Row],[SRTPV CONSUMPTION]]-Table13[[#This Row],[EXPORTED ENERGY]]</f>
        <v>568186</v>
      </c>
      <c r="Z76" s="20">
        <v>568000</v>
      </c>
      <c r="AA76" s="20">
        <v>233430.05</v>
      </c>
      <c r="AB76" s="22">
        <f>44800+245000</f>
        <v>289800</v>
      </c>
      <c r="AC76" s="20">
        <f>+Table13[[#This Row],[METERED SALES]]+Table13[[#This Row],[UNMETERED SALES]]</f>
        <v>523230.05</v>
      </c>
      <c r="AD76" s="20">
        <v>278230.05</v>
      </c>
      <c r="AE76" s="20">
        <f>+((Table13[[#This Row],[Column1]]-Table13[[#This Row],[Column4]])/Table13[[#This Row],[Column4]]*100)</f>
        <v>8.5920046067690521</v>
      </c>
      <c r="AF76" s="23">
        <f>+((Table13[[#This Row],[Column1]]-Table13[[#This Row],[TOTAL SALES AA=Y+Z]])/Table13[[#This Row],[Column1]]*100)</f>
        <v>51.031871605424982</v>
      </c>
      <c r="AG76" s="20">
        <v>51.02</v>
      </c>
      <c r="AH76" s="20">
        <v>2955208.7960000001</v>
      </c>
      <c r="AI76" s="20">
        <v>2053969.85</v>
      </c>
      <c r="AJ76" s="20">
        <v>0.48980000000000001</v>
      </c>
      <c r="AK76" s="20">
        <v>0.69499999999999995</v>
      </c>
      <c r="AL76" s="20">
        <v>35.46</v>
      </c>
      <c r="AM76" s="20" t="s">
        <v>237</v>
      </c>
      <c r="AO76" s="20" t="s">
        <v>94</v>
      </c>
      <c r="AP76" s="20">
        <v>13431</v>
      </c>
      <c r="AQ76" s="20">
        <f>+Table13[[#This Row],[Column1]]-Table13[[#This Row],[TOTAL SALES AA=Y+Z]]</f>
        <v>289955.95</v>
      </c>
    </row>
    <row r="77" spans="1:43" x14ac:dyDescent="0.25">
      <c r="A77" s="2">
        <v>37</v>
      </c>
      <c r="B77" s="2" t="s">
        <v>242</v>
      </c>
      <c r="C77" s="2" t="s">
        <v>243</v>
      </c>
      <c r="D77" s="2" t="s">
        <v>244</v>
      </c>
      <c r="E77" s="2" t="s">
        <v>245</v>
      </c>
      <c r="F77" s="2" t="s">
        <v>246</v>
      </c>
      <c r="G77" s="2" t="s">
        <v>245</v>
      </c>
      <c r="I77" s="2" t="s">
        <v>247</v>
      </c>
      <c r="J77" s="2" t="s">
        <v>92</v>
      </c>
      <c r="K77" s="2" t="s">
        <v>248</v>
      </c>
      <c r="L77" s="2">
        <v>122</v>
      </c>
      <c r="M77" s="2">
        <v>98</v>
      </c>
      <c r="N77" s="2">
        <v>24</v>
      </c>
      <c r="O77" s="2">
        <v>0</v>
      </c>
      <c r="P77" s="2">
        <v>0</v>
      </c>
      <c r="Q77" s="2">
        <v>5314.4</v>
      </c>
      <c r="R77" s="2">
        <v>5314.4</v>
      </c>
      <c r="S77" s="2">
        <v>2000</v>
      </c>
      <c r="T77" s="2">
        <v>0</v>
      </c>
      <c r="U77" s="2">
        <v>0</v>
      </c>
      <c r="V77" s="9">
        <v>8100</v>
      </c>
      <c r="Y77" s="2">
        <f>+Table13[[#This Row],[CONSUMPTION T=(Q-P)*R+S]]+Table13[[#This Row],[IMPORTED ENERGY]]+Table13[[#This Row],[SRTPV CONSUMPTION]]-Table13[[#This Row],[EXPORTED ENERGY]]</f>
        <v>8100</v>
      </c>
      <c r="Z77" s="2">
        <v>0</v>
      </c>
      <c r="AA77" s="10">
        <v>7429.07</v>
      </c>
      <c r="AB77" s="10">
        <v>0</v>
      </c>
      <c r="AC77" s="10">
        <f>+Table13[[#This Row],[METERED SALES]]+Table13[[#This Row],[UNMETERED SALES]]</f>
        <v>7429.07</v>
      </c>
      <c r="AD77" s="2">
        <v>7429.07</v>
      </c>
      <c r="AE77" s="10">
        <f>+((Table13[[#This Row],[Column1]]-Table13[[#This Row],[Column4]])/Table13[[#This Row],[Column4]]*100)</f>
        <v>9.0311438713055647</v>
      </c>
      <c r="AF77" s="19">
        <f>+((Table13[[#This Row],[Column1]]-Table13[[#This Row],[TOTAL SALES AA=Y+Z]])/Table13[[#This Row],[Column1]]*100)</f>
        <v>8.28308641975309</v>
      </c>
      <c r="AG77" s="2">
        <v>-742907</v>
      </c>
      <c r="AH77" s="2">
        <v>127299.2</v>
      </c>
      <c r="AI77" s="2">
        <v>70958.2</v>
      </c>
      <c r="AJ77" s="2">
        <v>0</v>
      </c>
      <c r="AK77" s="2">
        <v>0.55740000000000001</v>
      </c>
      <c r="AL77" s="2">
        <v>55.74</v>
      </c>
      <c r="AO77" s="2" t="s">
        <v>94</v>
      </c>
      <c r="AP77" s="2">
        <v>32321</v>
      </c>
      <c r="AQ77" s="2">
        <f>+Table13[[#This Row],[Column1]]-Table13[[#This Row],[TOTAL SALES AA=Y+Z]]</f>
        <v>670.93000000000029</v>
      </c>
    </row>
    <row r="78" spans="1:43" x14ac:dyDescent="0.25">
      <c r="A78" s="2">
        <v>35</v>
      </c>
      <c r="B78" s="2" t="s">
        <v>242</v>
      </c>
      <c r="C78" s="2" t="s">
        <v>243</v>
      </c>
      <c r="D78" s="2" t="s">
        <v>244</v>
      </c>
      <c r="E78" s="2" t="s">
        <v>245</v>
      </c>
      <c r="F78" s="2" t="s">
        <v>246</v>
      </c>
      <c r="G78" s="2" t="s">
        <v>245</v>
      </c>
      <c r="I78" s="2" t="s">
        <v>249</v>
      </c>
      <c r="J78" s="2" t="s">
        <v>92</v>
      </c>
      <c r="K78" s="2" t="s">
        <v>250</v>
      </c>
      <c r="L78" s="2">
        <v>4544</v>
      </c>
      <c r="M78" s="2">
        <v>3924</v>
      </c>
      <c r="N78" s="2">
        <v>620</v>
      </c>
      <c r="O78" s="2">
        <v>22</v>
      </c>
      <c r="P78" s="2">
        <v>0</v>
      </c>
      <c r="Q78" s="2">
        <v>10899.6</v>
      </c>
      <c r="R78" s="2">
        <v>11214.9</v>
      </c>
      <c r="S78" s="2">
        <v>2000</v>
      </c>
      <c r="T78" s="2">
        <v>0</v>
      </c>
      <c r="U78" s="2">
        <v>630600</v>
      </c>
      <c r="W78" s="9">
        <v>79000</v>
      </c>
      <c r="X78" s="9">
        <v>5100.6000000000004</v>
      </c>
      <c r="Y78" s="2">
        <f>+Table13[[#This Row],[CONSUMPTION T=(Q-P)*R+S]]+Table13[[#This Row],[IMPORTED ENERGY]]+Table13[[#This Row],[SRTPV CONSUMPTION]]-Table13[[#This Row],[EXPORTED ENERGY]]</f>
        <v>556700.6</v>
      </c>
      <c r="Z78" s="2">
        <v>630600</v>
      </c>
      <c r="AA78" s="10">
        <v>512052.18</v>
      </c>
      <c r="AB78" s="10">
        <v>0</v>
      </c>
      <c r="AC78" s="10">
        <f>+Table13[[#This Row],[METERED SALES]]+Table13[[#This Row],[UNMETERED SALES]]</f>
        <v>512052.18</v>
      </c>
      <c r="AD78" s="2">
        <v>512052.18</v>
      </c>
      <c r="AE78" s="10">
        <f>+((Table13[[#This Row],[Column1]]-Table13[[#This Row],[Column4]])/Table13[[#This Row],[Column4]]*100)</f>
        <v>8.7195058909816545</v>
      </c>
      <c r="AF78" s="19">
        <f>+((Table13[[#This Row],[Column1]]-Table13[[#This Row],[TOTAL SALES AA=Y+Z]])/Table13[[#This Row],[Column1]]*100)</f>
        <v>8.0201853563656993</v>
      </c>
      <c r="AG78" s="2">
        <v>18.8</v>
      </c>
      <c r="AH78" s="2">
        <v>5135860.42</v>
      </c>
      <c r="AI78" s="2">
        <v>4669175.2300000004</v>
      </c>
      <c r="AJ78" s="2">
        <v>0.81200000000000006</v>
      </c>
      <c r="AK78" s="2">
        <v>0.90910000000000002</v>
      </c>
      <c r="AL78" s="2">
        <v>17.09</v>
      </c>
      <c r="AO78" s="2" t="s">
        <v>94</v>
      </c>
      <c r="AP78" s="2">
        <v>32321</v>
      </c>
      <c r="AQ78" s="2">
        <f>+Table13[[#This Row],[Column1]]-Table13[[#This Row],[TOTAL SALES AA=Y+Z]]</f>
        <v>44648.419999999984</v>
      </c>
    </row>
    <row r="79" spans="1:43" x14ac:dyDescent="0.25">
      <c r="A79" s="2">
        <v>36</v>
      </c>
      <c r="B79" s="2" t="s">
        <v>242</v>
      </c>
      <c r="C79" s="2" t="s">
        <v>243</v>
      </c>
      <c r="D79" s="2" t="s">
        <v>244</v>
      </c>
      <c r="E79" s="2" t="s">
        <v>245</v>
      </c>
      <c r="F79" s="2" t="s">
        <v>246</v>
      </c>
      <c r="G79" s="2" t="s">
        <v>245</v>
      </c>
      <c r="I79" s="2" t="s">
        <v>251</v>
      </c>
      <c r="J79" s="2" t="s">
        <v>116</v>
      </c>
      <c r="K79" s="2" t="s">
        <v>252</v>
      </c>
      <c r="L79" s="2">
        <v>98</v>
      </c>
      <c r="M79" s="2">
        <v>86</v>
      </c>
      <c r="N79" s="2">
        <v>12</v>
      </c>
      <c r="O79" s="2">
        <v>0</v>
      </c>
      <c r="P79" s="2">
        <v>0</v>
      </c>
      <c r="Q79" s="2">
        <v>43945.4</v>
      </c>
      <c r="R79" s="2">
        <v>45009.7</v>
      </c>
      <c r="S79" s="2">
        <v>2000</v>
      </c>
      <c r="T79" s="2">
        <v>0</v>
      </c>
      <c r="U79" s="2">
        <v>2128600</v>
      </c>
      <c r="Y79" s="2">
        <f>+Table13[[#This Row],[CONSUMPTION T=(Q-P)*R+S]]+Table13[[#This Row],[IMPORTED ENERGY]]+Table13[[#This Row],[SRTPV CONSUMPTION]]-Table13[[#This Row],[EXPORTED ENERGY]]</f>
        <v>2128600</v>
      </c>
      <c r="Z79" s="2">
        <v>2128600</v>
      </c>
      <c r="AA79" s="10">
        <v>2133338</v>
      </c>
      <c r="AB79" s="10">
        <v>0</v>
      </c>
      <c r="AC79" s="10">
        <f>+Table13[[#This Row],[METERED SALES]]+Table13[[#This Row],[UNMETERED SALES]]</f>
        <v>2133338</v>
      </c>
      <c r="AD79" s="2">
        <v>2133338</v>
      </c>
      <c r="AE79" s="10">
        <f>+((Table13[[#This Row],[Column1]]-Table13[[#This Row],[Column4]])/Table13[[#This Row],[Column4]]*100)</f>
        <v>-0.22209326417098463</v>
      </c>
      <c r="AF79" s="19">
        <f>+((Table13[[#This Row],[Column1]]-Table13[[#This Row],[TOTAL SALES AA=Y+Z]])/Table13[[#This Row],[Column1]]*100)</f>
        <v>-0.22258761627360707</v>
      </c>
      <c r="AG79" s="2">
        <v>-0.22</v>
      </c>
      <c r="AH79" s="2">
        <v>7075672.9699999997</v>
      </c>
      <c r="AI79" s="2">
        <v>7060296.9699999997</v>
      </c>
      <c r="AJ79" s="2">
        <v>1.0022</v>
      </c>
      <c r="AK79" s="2">
        <v>0.99780000000000002</v>
      </c>
      <c r="AL79" s="2">
        <v>-0.22</v>
      </c>
      <c r="AO79" s="2" t="s">
        <v>94</v>
      </c>
      <c r="AP79" s="2">
        <v>32321</v>
      </c>
      <c r="AQ79" s="2">
        <f>+Table13[[#This Row],[Column1]]-Table13[[#This Row],[TOTAL SALES AA=Y+Z]]</f>
        <v>-4738</v>
      </c>
    </row>
    <row r="80" spans="1:43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5">
        <f>SUM(V9:V79)</f>
        <v>11327400</v>
      </c>
      <c r="W80" s="25">
        <f>SUM(W9:W79)</f>
        <v>8195000</v>
      </c>
      <c r="X80" s="25"/>
      <c r="Y80" s="24"/>
      <c r="Z80" s="24"/>
      <c r="AA80" s="26"/>
      <c r="AB80" s="26"/>
      <c r="AC80" s="26"/>
      <c r="AD80" s="27"/>
      <c r="AE80" s="27"/>
      <c r="AF80" s="28"/>
      <c r="AG80" s="29"/>
      <c r="AH80" s="24"/>
      <c r="AI80" s="24"/>
      <c r="AJ80" s="24"/>
      <c r="AK80" s="24"/>
      <c r="AL80" s="24"/>
      <c r="AM80" s="24"/>
      <c r="AN80" s="24"/>
      <c r="AO80" s="24"/>
      <c r="AP80" s="24"/>
      <c r="AQ80" s="24"/>
    </row>
    <row r="82" spans="23:28" s="2" customFormat="1" ht="15" x14ac:dyDescent="0.25">
      <c r="W82" s="9">
        <f>+Table13[[#Totals],[IMPORTED ENERGY]]-Table13[[#Totals],[EXPORTED ENERGY]]</f>
        <v>3132400</v>
      </c>
      <c r="AA82" s="10"/>
      <c r="AB82" s="10"/>
    </row>
  </sheetData>
  <mergeCells count="3">
    <mergeCell ref="A1:AN1"/>
    <mergeCell ref="A2:AN2"/>
    <mergeCell ref="A3:AN3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2025-09-30T10:31:30Z</dcterms:modified>
</cp:coreProperties>
</file>