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570" windowWidth="27495" windowHeight="11700"/>
  </bookViews>
  <sheets>
    <sheet name="sheet1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C85" i="2" l="1"/>
  <c r="AC84" i="2"/>
  <c r="S118" i="2" l="1"/>
  <c r="S117" i="2"/>
  <c r="W113" i="2"/>
  <c r="X113" i="2" s="1"/>
  <c r="X107" i="2"/>
  <c r="X95" i="2"/>
  <c r="X83" i="2"/>
  <c r="X64" i="2"/>
  <c r="X39" i="2"/>
  <c r="X36" i="2"/>
  <c r="X22" i="2"/>
  <c r="X20" i="2"/>
  <c r="X111" i="2"/>
  <c r="X108" i="2"/>
  <c r="X112" i="2"/>
  <c r="X100" i="2"/>
  <c r="X101" i="2"/>
  <c r="X85" i="2"/>
  <c r="X79" i="2"/>
  <c r="X80" i="2"/>
  <c r="X110" i="2"/>
  <c r="X88" i="2"/>
  <c r="X33" i="2"/>
  <c r="X65" i="2"/>
  <c r="X58" i="2"/>
  <c r="X31" i="2"/>
  <c r="X16" i="2"/>
  <c r="X55" i="2"/>
  <c r="X38" i="2"/>
  <c r="X82" i="2"/>
  <c r="X114" i="2"/>
  <c r="X75" i="2"/>
  <c r="X86" i="2"/>
  <c r="X66" i="2"/>
  <c r="X52" i="2"/>
  <c r="X26" i="2"/>
  <c r="X102" i="2"/>
  <c r="X109" i="2"/>
  <c r="X84" i="2"/>
  <c r="X67" i="2"/>
  <c r="X99" i="2"/>
  <c r="X98" i="2"/>
  <c r="X92" i="2"/>
  <c r="X90" i="2"/>
  <c r="X63" i="2"/>
  <c r="X72" i="2"/>
  <c r="X13" i="2"/>
  <c r="X21" i="2"/>
  <c r="X94" i="2"/>
  <c r="X59" i="2"/>
  <c r="Z107" i="2" l="1"/>
  <c r="AB107" i="2" s="1"/>
  <c r="Z95" i="2"/>
  <c r="AB95" i="2" s="1"/>
  <c r="Z83" i="2"/>
  <c r="AB83" i="2" s="1"/>
  <c r="Z64" i="2"/>
  <c r="AB64" i="2" s="1"/>
  <c r="Z39" i="2"/>
  <c r="AB39" i="2" s="1"/>
  <c r="Z22" i="2"/>
  <c r="AB22" i="2" s="1"/>
  <c r="Z20" i="2"/>
  <c r="Z111" i="2"/>
  <c r="AB111" i="2" s="1"/>
  <c r="Z108" i="2"/>
  <c r="AB108" i="2" s="1"/>
  <c r="Z112" i="2"/>
  <c r="AB112" i="2" s="1"/>
  <c r="Z100" i="2"/>
  <c r="AB100" i="2" s="1"/>
  <c r="Z101" i="2"/>
  <c r="AB101" i="2" s="1"/>
  <c r="Z85" i="2"/>
  <c r="AB85" i="2" s="1"/>
  <c r="Z79" i="2"/>
  <c r="AB79" i="2" s="1"/>
  <c r="Z80" i="2"/>
  <c r="AB80" i="2" s="1"/>
  <c r="Z110" i="2"/>
  <c r="AB110" i="2" s="1"/>
  <c r="Z88" i="2"/>
  <c r="AB88" i="2" s="1"/>
  <c r="Z33" i="2"/>
  <c r="AB33" i="2" s="1"/>
  <c r="Z65" i="2"/>
  <c r="AB65" i="2" s="1"/>
  <c r="Z58" i="2"/>
  <c r="AB58" i="2" s="1"/>
  <c r="Z31" i="2"/>
  <c r="AB31" i="2" s="1"/>
  <c r="Z16" i="2"/>
  <c r="AB16" i="2" s="1"/>
  <c r="Z55" i="2"/>
  <c r="AB55" i="2" s="1"/>
  <c r="Z38" i="2"/>
  <c r="AB38" i="2" s="1"/>
  <c r="Z82" i="2"/>
  <c r="AB82" i="2" s="1"/>
  <c r="Z114" i="2"/>
  <c r="AB114" i="2" s="1"/>
  <c r="Z75" i="2"/>
  <c r="AB75" i="2" s="1"/>
  <c r="Z86" i="2"/>
  <c r="AB86" i="2" s="1"/>
  <c r="Z66" i="2"/>
  <c r="AB66" i="2" s="1"/>
  <c r="Z52" i="2"/>
  <c r="AB52" i="2" s="1"/>
  <c r="Z26" i="2"/>
  <c r="AB26" i="2" s="1"/>
  <c r="Z102" i="2"/>
  <c r="AB102" i="2" s="1"/>
  <c r="Z109" i="2"/>
  <c r="AB109" i="2" s="1"/>
  <c r="Z84" i="2"/>
  <c r="AB84" i="2" s="1"/>
  <c r="Z67" i="2"/>
  <c r="AB67" i="2" s="1"/>
  <c r="Z99" i="2"/>
  <c r="AB99" i="2" s="1"/>
  <c r="Z98" i="2"/>
  <c r="AB98" i="2" s="1"/>
  <c r="Z92" i="2"/>
  <c r="AB92" i="2" s="1"/>
  <c r="Z90" i="2"/>
  <c r="AB90" i="2" s="1"/>
  <c r="Z63" i="2"/>
  <c r="AB63" i="2" s="1"/>
  <c r="Z72" i="2"/>
  <c r="AB72" i="2" s="1"/>
  <c r="Z13" i="2"/>
  <c r="AB13" i="2" s="1"/>
  <c r="Z21" i="2"/>
  <c r="AB21" i="2" s="1"/>
  <c r="AC21" i="2" s="1"/>
  <c r="AD21" i="2" s="1"/>
  <c r="Z94" i="2"/>
  <c r="AB94" i="2" s="1"/>
  <c r="Z59" i="2"/>
  <c r="Z9" i="2"/>
  <c r="AB9" i="2" s="1"/>
  <c r="Z10" i="2"/>
  <c r="AB10" i="2" s="1"/>
  <c r="Z11" i="2"/>
  <c r="AB11" i="2" s="1"/>
  <c r="Z12" i="2"/>
  <c r="AB12" i="2" s="1"/>
  <c r="Z113" i="2"/>
  <c r="AB113" i="2" s="1"/>
  <c r="AC113" i="2" s="1"/>
  <c r="AD113" i="2" s="1"/>
  <c r="Z14" i="2"/>
  <c r="AB14" i="2" s="1"/>
  <c r="Z15" i="2"/>
  <c r="AB15" i="2" s="1"/>
  <c r="Z17" i="2"/>
  <c r="AB17" i="2" s="1"/>
  <c r="Z18" i="2"/>
  <c r="AB18" i="2" s="1"/>
  <c r="Z19" i="2"/>
  <c r="AB19" i="2" s="1"/>
  <c r="Z23" i="2"/>
  <c r="AB23" i="2" s="1"/>
  <c r="Z24" i="2"/>
  <c r="AB24" i="2" s="1"/>
  <c r="Z25" i="2"/>
  <c r="AB25" i="2" s="1"/>
  <c r="Z27" i="2"/>
  <c r="AB27" i="2" s="1"/>
  <c r="Z28" i="2"/>
  <c r="AB28" i="2" s="1"/>
  <c r="Z29" i="2"/>
  <c r="AB29" i="2" s="1"/>
  <c r="Z30" i="2"/>
  <c r="AB30" i="2" s="1"/>
  <c r="Z32" i="2"/>
  <c r="AB32" i="2" s="1"/>
  <c r="Z34" i="2"/>
  <c r="AB34" i="2" s="1"/>
  <c r="Z35" i="2"/>
  <c r="AB35" i="2" s="1"/>
  <c r="Z37" i="2"/>
  <c r="AB37" i="2" s="1"/>
  <c r="Z40" i="2"/>
  <c r="AB40" i="2" s="1"/>
  <c r="Z41" i="2"/>
  <c r="AB41" i="2" s="1"/>
  <c r="Z42" i="2"/>
  <c r="AB42" i="2" s="1"/>
  <c r="Z43" i="2"/>
  <c r="AB43" i="2" s="1"/>
  <c r="Z44" i="2"/>
  <c r="AB44" i="2" s="1"/>
  <c r="Z45" i="2"/>
  <c r="AB45" i="2" s="1"/>
  <c r="Z46" i="2"/>
  <c r="AB46" i="2" s="1"/>
  <c r="Z47" i="2"/>
  <c r="AB47" i="2" s="1"/>
  <c r="Z48" i="2"/>
  <c r="AB48" i="2" s="1"/>
  <c r="Z49" i="2"/>
  <c r="AB49" i="2" s="1"/>
  <c r="Z50" i="2"/>
  <c r="AB50" i="2" s="1"/>
  <c r="Z51" i="2"/>
  <c r="AB51" i="2" s="1"/>
  <c r="Z53" i="2"/>
  <c r="AB53" i="2" s="1"/>
  <c r="Z54" i="2"/>
  <c r="AB54" i="2" s="1"/>
  <c r="Z56" i="2"/>
  <c r="AB56" i="2" s="1"/>
  <c r="Z57" i="2"/>
  <c r="AB57" i="2" s="1"/>
  <c r="Z60" i="2"/>
  <c r="AB60" i="2" s="1"/>
  <c r="Z61" i="2"/>
  <c r="AB61" i="2" s="1"/>
  <c r="Z62" i="2"/>
  <c r="AB62" i="2" s="1"/>
  <c r="Z68" i="2"/>
  <c r="AB68" i="2" s="1"/>
  <c r="Z69" i="2"/>
  <c r="AB69" i="2" s="1"/>
  <c r="Z70" i="2"/>
  <c r="AB70" i="2" s="1"/>
  <c r="Z71" i="2"/>
  <c r="AB71" i="2" s="1"/>
  <c r="Z73" i="2"/>
  <c r="AB73" i="2" s="1"/>
  <c r="Z74" i="2"/>
  <c r="AB74" i="2" s="1"/>
  <c r="Z76" i="2"/>
  <c r="AB76" i="2" s="1"/>
  <c r="Z77" i="2"/>
  <c r="AB77" i="2" s="1"/>
  <c r="Z78" i="2"/>
  <c r="AB78" i="2" s="1"/>
  <c r="Z81" i="2"/>
  <c r="AB81" i="2" s="1"/>
  <c r="Z87" i="2"/>
  <c r="AB87" i="2" s="1"/>
  <c r="Z89" i="2"/>
  <c r="AB89" i="2" s="1"/>
  <c r="Z91" i="2"/>
  <c r="AB91" i="2" s="1"/>
  <c r="Z93" i="2"/>
  <c r="AB93" i="2" s="1"/>
  <c r="Z96" i="2"/>
  <c r="AB96" i="2" s="1"/>
  <c r="Z97" i="2"/>
  <c r="AB97" i="2" s="1"/>
  <c r="Z103" i="2"/>
  <c r="AB103" i="2" s="1"/>
  <c r="Z104" i="2"/>
  <c r="AB104" i="2" s="1"/>
  <c r="Z105" i="2"/>
  <c r="AB105" i="2" s="1"/>
  <c r="Z106" i="2"/>
  <c r="AB106" i="2" s="1"/>
  <c r="Z115" i="2"/>
  <c r="AB115" i="2" s="1"/>
  <c r="AC80" i="2" l="1"/>
  <c r="AD80" i="2" s="1"/>
  <c r="AC59" i="2"/>
  <c r="AD59" i="2" s="1"/>
  <c r="AC72" i="2"/>
  <c r="AD72" i="2" s="1"/>
  <c r="AC98" i="2"/>
  <c r="AD98" i="2" s="1"/>
  <c r="AC109" i="2"/>
  <c r="AD109" i="2" s="1"/>
  <c r="AC66" i="2"/>
  <c r="AD66" i="2" s="1"/>
  <c r="AC82" i="2"/>
  <c r="AD82" i="2" s="1"/>
  <c r="AC31" i="2"/>
  <c r="AD31" i="2" s="1"/>
  <c r="AC88" i="2"/>
  <c r="AD88" i="2" s="1"/>
  <c r="AD85" i="2"/>
  <c r="AC108" i="2"/>
  <c r="AD108" i="2" s="1"/>
  <c r="AC39" i="2"/>
  <c r="AD39" i="2" s="1"/>
  <c r="AC107" i="2"/>
  <c r="AD107" i="2" s="1"/>
  <c r="AC94" i="2"/>
  <c r="AD94" i="2" s="1"/>
  <c r="AC63" i="2"/>
  <c r="AD63" i="2" s="1"/>
  <c r="AC99" i="2"/>
  <c r="AD99" i="2" s="1"/>
  <c r="AC102" i="2"/>
  <c r="AD102" i="2" s="1"/>
  <c r="AC86" i="2"/>
  <c r="AD86" i="2" s="1"/>
  <c r="AC38" i="2"/>
  <c r="AD38" i="2" s="1"/>
  <c r="AC58" i="2"/>
  <c r="AD58" i="2" s="1"/>
  <c r="AC110" i="2"/>
  <c r="AD110" i="2" s="1"/>
  <c r="AC101" i="2"/>
  <c r="AD101" i="2" s="1"/>
  <c r="AC111" i="2"/>
  <c r="AD111" i="2" s="1"/>
  <c r="AC64" i="2"/>
  <c r="AD64" i="2" s="1"/>
  <c r="AC36" i="2"/>
  <c r="AD36" i="2" s="1"/>
  <c r="AC90" i="2"/>
  <c r="AD90" i="2" s="1"/>
  <c r="AC67" i="2"/>
  <c r="AD67" i="2" s="1"/>
  <c r="AC26" i="2"/>
  <c r="AD26" i="2" s="1"/>
  <c r="AC75" i="2"/>
  <c r="AD75" i="2" s="1"/>
  <c r="AC55" i="2"/>
  <c r="AD55" i="2" s="1"/>
  <c r="AC65" i="2"/>
  <c r="AD65" i="2" s="1"/>
  <c r="AC100" i="2"/>
  <c r="AD100" i="2" s="1"/>
  <c r="AC20" i="2"/>
  <c r="AD20" i="2" s="1"/>
  <c r="AC83" i="2"/>
  <c r="AD83" i="2" s="1"/>
  <c r="AC13" i="2"/>
  <c r="AD13" i="2" s="1"/>
  <c r="Y5" i="2"/>
  <c r="AC92" i="2"/>
  <c r="AD92" i="2" s="1"/>
  <c r="AD84" i="2"/>
  <c r="AD52" i="2"/>
  <c r="AC52" i="2"/>
  <c r="AC114" i="2"/>
  <c r="AD114" i="2" s="1"/>
  <c r="AD16" i="2"/>
  <c r="AC16" i="2"/>
  <c r="AC33" i="2"/>
  <c r="AD33" i="2" s="1"/>
  <c r="AC79" i="2"/>
  <c r="AD79" i="2" s="1"/>
  <c r="AC112" i="2"/>
  <c r="AD112" i="2" s="1"/>
  <c r="AC22" i="2"/>
  <c r="AD22" i="2" s="1"/>
  <c r="AC95" i="2"/>
  <c r="AD95" i="2" s="1"/>
</calcChain>
</file>

<file path=xl/sharedStrings.xml><?xml version="1.0" encoding="utf-8"?>
<sst xmlns="http://schemas.openxmlformats.org/spreadsheetml/2006/main" count="1261" uniqueCount="352">
  <si>
    <t>Bangalore Electricity Supply Company Limited (BESCOM)</t>
  </si>
  <si>
    <t>ENERGY AUDIT FEEDER WISE REPORT -AVALAHALLI-SECTION</t>
  </si>
  <si>
    <t>Report for the Period from 01-Sep-2025 to 24-Sep-2025</t>
  </si>
  <si>
    <t xml:space="preserve">Generated By: </t>
  </si>
  <si>
    <t xml:space="preserve">THOWSIF </t>
  </si>
  <si>
    <t xml:space="preserve">Generated On: </t>
  </si>
  <si>
    <t>24-09-2025 11:00:46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</si>
  <si>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</si>
  <si>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</si>
  <si>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</si>
  <si>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</si>
  <si>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</si>
  <si>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</si>
  <si>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</si>
  <si>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</si>
  <si>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</si>
  <si>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</si>
  <si>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</si>
  <si>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</si>
  <si>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</si>
  <si>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</si>
  <si>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</si>
  <si>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</si>
  <si>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</si>
  <si>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</si>
  <si>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</si>
  <si>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</si>
  <si>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</si>
  <si>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</si>
  <si>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</si>
  <si>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</si>
  <si>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</si>
  <si>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</si>
  <si>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</si>
  <si>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</si>
  <si>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</si>
  <si>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</si>
  <si>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</si>
  <si>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</si>
  <si>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</si>
  <si>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</si>
  <si>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</si>
  <si>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</si>
  <si>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SLNO</t>
  </si>
  <si>
    <t>ZONE</t>
  </si>
  <si>
    <t>CIRCLE</t>
  </si>
  <si>
    <t>DIVISION</t>
  </si>
  <si>
    <t>SUB DIVISION</t>
  </si>
  <si>
    <t>STATION NAME</t>
  </si>
  <si>
    <t>FEEDER OWNER</t>
  </si>
  <si>
    <t>FEEDER INDEX</t>
  </si>
  <si>
    <t>FEEDER NAME</t>
  </si>
  <si>
    <t>FEEDER TYPE</t>
  </si>
  <si>
    <t>FEEDER CODE</t>
  </si>
  <si>
    <t>NO OF INS</t>
  </si>
  <si>
    <t>NO OF ACTIVE INS</t>
  </si>
  <si>
    <t>NO OF INACTIVE INS</t>
  </si>
  <si>
    <t>IP SET INSTALLATION</t>
  </si>
  <si>
    <t>IP_UNBILLED</t>
  </si>
  <si>
    <t>IR</t>
  </si>
  <si>
    <t>FR</t>
  </si>
  <si>
    <t>MC</t>
  </si>
  <si>
    <t>METERCHANGE UNITS</t>
  </si>
  <si>
    <t>CONSUMPTION T=(Q-P)*R+S</t>
  </si>
  <si>
    <t>IMPORTED ENERGY</t>
  </si>
  <si>
    <t>EXPORTED ENERGY</t>
  </si>
  <si>
    <t>NET CONSUMPTION X=T+U-V+W</t>
  </si>
  <si>
    <t>METERED SALES</t>
  </si>
  <si>
    <t>UNMETERED SALES</t>
  </si>
  <si>
    <t>TOTAL SALES AA=Y+Z</t>
  </si>
  <si>
    <t>T AND D LOSS AB=(X-W/X)*100</t>
  </si>
  <si>
    <t>DEMAND</t>
  </si>
  <si>
    <t>COLLECTION</t>
  </si>
  <si>
    <t>BILLING EFFICIENCY AE=AA/X</t>
  </si>
  <si>
    <t>COLLECTION EFFICIENCY AF=AD/AC</t>
  </si>
  <si>
    <t>AT AND C LOSS AG=((1-AE*AF)*100</t>
  </si>
  <si>
    <t>REMARKS</t>
  </si>
  <si>
    <t>STATUS</t>
  </si>
  <si>
    <t>ENRTYTIME</t>
  </si>
  <si>
    <t>loc_code</t>
  </si>
  <si>
    <t>BRAZ</t>
  </si>
  <si>
    <t>BANGALORE RURAL</t>
  </si>
  <si>
    <t>HOSAKOTE</t>
  </si>
  <si>
    <t>AVALAHALLI</t>
  </si>
  <si>
    <t>PURUVANKARA_66</t>
  </si>
  <si>
    <t xml:space="preserve">Doddagubi </t>
  </si>
  <si>
    <t>RURAL MIXED</t>
  </si>
  <si>
    <t>3210204902010104</t>
  </si>
  <si>
    <t>2025-09-24 10:59:26</t>
  </si>
  <si>
    <t>NELAMANGALA</t>
  </si>
  <si>
    <t>DODDABALAPURA (R)</t>
  </si>
  <si>
    <t>GUNDAMGERE_66</t>
  </si>
  <si>
    <t>F07-AROODI</t>
  </si>
  <si>
    <t>AGRI</t>
  </si>
  <si>
    <t>1210101905010103</t>
  </si>
  <si>
    <t>CTAZ</t>
  </si>
  <si>
    <t>TUMKUR</t>
  </si>
  <si>
    <t>TIPTUR</t>
  </si>
  <si>
    <t>BANDIHALLI_110</t>
  </si>
  <si>
    <t>F09-RAMENAHALLI NJY</t>
  </si>
  <si>
    <t>NJY</t>
  </si>
  <si>
    <t>1320201905020304</t>
  </si>
  <si>
    <t>T_BEGUR_66</t>
  </si>
  <si>
    <t>F09-BARDI</t>
  </si>
  <si>
    <t>1210104904020304</t>
  </si>
  <si>
    <t>HOSAKOTE_66</t>
  </si>
  <si>
    <t>F16-BUDIGERE</t>
  </si>
  <si>
    <t>MIXED LOAD</t>
  </si>
  <si>
    <t>1210201906010703</t>
  </si>
  <si>
    <t>DEVANAHALLI</t>
  </si>
  <si>
    <t>BOODIGERE_66</t>
  </si>
  <si>
    <t>F07-BUDIGERE</t>
  </si>
  <si>
    <t>1210202905020303</t>
  </si>
  <si>
    <t>NANDAGUDI</t>
  </si>
  <si>
    <t>HOSKOTE_220</t>
  </si>
  <si>
    <t>F03-INDUSTRIAL</t>
  </si>
  <si>
    <t>INDUSTRIAL</t>
  </si>
  <si>
    <t>1210203902010103</t>
  </si>
  <si>
    <t xml:space="preserve">change over </t>
  </si>
  <si>
    <t>F05-BAIYAPPANAHALLI</t>
  </si>
  <si>
    <t>1210201906010104</t>
  </si>
  <si>
    <t>PILAGUMPA_66</t>
  </si>
  <si>
    <t>F08 KORATI</t>
  </si>
  <si>
    <t>1210201904010301</t>
  </si>
  <si>
    <t>VOLVO_66</t>
  </si>
  <si>
    <t>F01-TAVAREKERE</t>
  </si>
  <si>
    <t>1210201905020301</t>
  </si>
  <si>
    <t>F07-VOLVO</t>
  </si>
  <si>
    <t>1210201905010102</t>
  </si>
  <si>
    <t>F11-HARDWARE-PARK</t>
  </si>
  <si>
    <t>1210202905020306</t>
  </si>
  <si>
    <t>BMAZ NORTH</t>
  </si>
  <si>
    <t>BANGALORE EAST</t>
  </si>
  <si>
    <t>SHIVAJINAGAR</t>
  </si>
  <si>
    <t>E5 COOKE TOWN</t>
  </si>
  <si>
    <t>BANASWADI_66</t>
  </si>
  <si>
    <t>F15-DODDAGUBBI</t>
  </si>
  <si>
    <t>1130304901030301</t>
  </si>
  <si>
    <t>F00-BILISHIVALE</t>
  </si>
  <si>
    <t>1130304901030501</t>
  </si>
  <si>
    <t>KOLAR</t>
  </si>
  <si>
    <t>KGF</t>
  </si>
  <si>
    <t>MALUR</t>
  </si>
  <si>
    <t>LAKKUR_66</t>
  </si>
  <si>
    <t>F06-HOSAKOTE</t>
  </si>
  <si>
    <t>1230204901010104</t>
  </si>
  <si>
    <t>KADUGODI_66</t>
  </si>
  <si>
    <t>F03-TITANIUM TREE PARK</t>
  </si>
  <si>
    <t>DOMESTIC</t>
  </si>
  <si>
    <t>1130202905010102</t>
  </si>
  <si>
    <t>F04-DEVANAGUNDI</t>
  </si>
  <si>
    <t>1130202905020102</t>
  </si>
  <si>
    <t>INDIRANAGAR</t>
  </si>
  <si>
    <t>E6 INDRANAGAR</t>
  </si>
  <si>
    <t>F07-FMOTHER-DAIRY</t>
  </si>
  <si>
    <t>1130202905020301</t>
  </si>
  <si>
    <t>F01-NISARGA LAYOUT</t>
  </si>
  <si>
    <t>1210201906010101</t>
  </si>
  <si>
    <t>DEVANGUNDI_66</t>
  </si>
  <si>
    <t>F02-SHIVANAPURA</t>
  </si>
  <si>
    <t>1210201903010102</t>
  </si>
  <si>
    <t>F03-YELACHAHALLI</t>
  </si>
  <si>
    <t>1210201905020303</t>
  </si>
  <si>
    <t>F04-MYLAPURA</t>
  </si>
  <si>
    <t>1210201905020304</t>
  </si>
  <si>
    <t>F06-BPL</t>
  </si>
  <si>
    <t>1210201906010105</t>
  </si>
  <si>
    <t>JADIGENAHALLI_66</t>
  </si>
  <si>
    <t>F01-OROHALLI</t>
  </si>
  <si>
    <t>1210201902010101</t>
  </si>
  <si>
    <t>F10-IMPACT-GLASS-FACTORY</t>
  </si>
  <si>
    <t>1210201906020301</t>
  </si>
  <si>
    <t>F10-K-I-A-D-B</t>
  </si>
  <si>
    <t>1210201904010106</t>
  </si>
  <si>
    <t>F10-KANEKALLU</t>
  </si>
  <si>
    <t>1210201902020303</t>
  </si>
  <si>
    <t>KONADASPURA_66</t>
  </si>
  <si>
    <t>F11-BHIDARAHALLI</t>
  </si>
  <si>
    <t>1210201901010302</t>
  </si>
  <si>
    <t>F11-HARALUR</t>
  </si>
  <si>
    <t>1210201902020304</t>
  </si>
  <si>
    <t>F11-V-R-K-P</t>
  </si>
  <si>
    <t>1210201906020302</t>
  </si>
  <si>
    <t>F13-MANDUR</t>
  </si>
  <si>
    <t>1210201906010701</t>
  </si>
  <si>
    <t>F14-PILLAGUMPA</t>
  </si>
  <si>
    <t>1210201904020306</t>
  </si>
  <si>
    <t>F15-HOSKOTE-OLD-TOWN</t>
  </si>
  <si>
    <t>1210201906020503</t>
  </si>
  <si>
    <t>F02-ATTIVATTA</t>
  </si>
  <si>
    <t>1210201904010102</t>
  </si>
  <si>
    <t>F02-JADIGENAHALLI</t>
  </si>
  <si>
    <t>1210201902010102</t>
  </si>
  <si>
    <t>F02-KANNURAHALLI</t>
  </si>
  <si>
    <t>1210201906010102</t>
  </si>
  <si>
    <t>F21-LAKONDANAHALLI-NJY</t>
  </si>
  <si>
    <t>1210201906030903</t>
  </si>
  <si>
    <t>F22-OLD-MADRAS-ROAD</t>
  </si>
  <si>
    <t>1210201906031101</t>
  </si>
  <si>
    <t>F23-ATTUR</t>
  </si>
  <si>
    <t>1210201906031102</t>
  </si>
  <si>
    <t>F04-INDUSTRIAL-AREA</t>
  </si>
  <si>
    <t>1210201904010104</t>
  </si>
  <si>
    <t>F04- V TRUST</t>
  </si>
  <si>
    <t>1210201902010104</t>
  </si>
  <si>
    <t>F05-HONACHANAHALLI</t>
  </si>
  <si>
    <t>1210201902010105</t>
  </si>
  <si>
    <t>F06-MILK-DIARY</t>
  </si>
  <si>
    <t>1210201904020301</t>
  </si>
  <si>
    <t>F07-CIPLA</t>
  </si>
  <si>
    <t>1210201906020101</t>
  </si>
  <si>
    <t>F07-DODDAHULLURU</t>
  </si>
  <si>
    <t>1210201904020302</t>
  </si>
  <si>
    <t>F08-MALUR ROAD</t>
  </si>
  <si>
    <t>1210201906020102</t>
  </si>
  <si>
    <t>F09-SAFAL-MARKET</t>
  </si>
  <si>
    <t>1210201901010301</t>
  </si>
  <si>
    <t>F09- IOCL</t>
  </si>
  <si>
    <t>1210201902020302</t>
  </si>
  <si>
    <t>F01-KURUBARAHALLI</t>
  </si>
  <si>
    <t>1210201904010101</t>
  </si>
  <si>
    <t>F14-SCHNIDER</t>
  </si>
  <si>
    <t>COMMERCIAL</t>
  </si>
  <si>
    <t>1210201901010101</t>
  </si>
  <si>
    <t>F13-STRELING</t>
  </si>
  <si>
    <t>1210201901010303</t>
  </si>
  <si>
    <t>F03-MAKANAHALLI</t>
  </si>
  <si>
    <t>1210201902010103</t>
  </si>
  <si>
    <t>F12-ALLAPANAHALLY</t>
  </si>
  <si>
    <t>1210201906020502</t>
  </si>
  <si>
    <t>F01-BHATTARAHALLI</t>
  </si>
  <si>
    <t>1210201901010102</t>
  </si>
  <si>
    <t>F02-MEDAHALLI</t>
  </si>
  <si>
    <t>1210201901010109</t>
  </si>
  <si>
    <t>F04-BRIGADE EXOTIKA</t>
  </si>
  <si>
    <t>1210201901010103</t>
  </si>
  <si>
    <t>F07-CHEEMASANDRA</t>
  </si>
  <si>
    <t>1210201901010106</t>
  </si>
  <si>
    <t>F10-BGRT</t>
  </si>
  <si>
    <t>1210201901010107</t>
  </si>
  <si>
    <t>F08-ABC</t>
  </si>
  <si>
    <t>1210201901020301</t>
  </si>
  <si>
    <t>F06-BISANAHALLI</t>
  </si>
  <si>
    <t>1210201902010107</t>
  </si>
  <si>
    <t>F08-BELAMANGALA</t>
  </si>
  <si>
    <t>1210201902010109</t>
  </si>
  <si>
    <t>F01-K.AGRAHARA</t>
  </si>
  <si>
    <t>1210201903010101</t>
  </si>
  <si>
    <t>F17-AGRI LAKDANAHALLI</t>
  </si>
  <si>
    <t>1210201906010106</t>
  </si>
  <si>
    <t>F19-SHRI VISION TOWERS</t>
  </si>
  <si>
    <t>1210201906010110</t>
  </si>
  <si>
    <t>F18-AYYAPPA-TEMPLE</t>
  </si>
  <si>
    <t>1210201906030901</t>
  </si>
  <si>
    <t>F12-STN AUX</t>
  </si>
  <si>
    <t>NO TYPE</t>
  </si>
  <si>
    <t>1210201901010108</t>
  </si>
  <si>
    <t>F09-BRIGADE BUENA VISTA</t>
  </si>
  <si>
    <t>1210201906010108</t>
  </si>
  <si>
    <t>F05-INDUSTRIAL</t>
  </si>
  <si>
    <t>1210201905020305</t>
  </si>
  <si>
    <t>F06-NARAYANAKERE</t>
  </si>
  <si>
    <t>1210201903010301</t>
  </si>
  <si>
    <t>F02-MUGABALA</t>
  </si>
  <si>
    <t>1210201905020302</t>
  </si>
  <si>
    <t>AWHO</t>
  </si>
  <si>
    <t>F04-ARMY</t>
  </si>
  <si>
    <t>1310203907010102</t>
  </si>
  <si>
    <t>F05-ARMY</t>
  </si>
  <si>
    <t>1310203907010101</t>
  </si>
  <si>
    <t>IDLE</t>
  </si>
  <si>
    <t>1210201901010308</t>
  </si>
  <si>
    <t>F01-ARMY</t>
  </si>
  <si>
    <t>1310203907010103</t>
  </si>
  <si>
    <t>F03-ARMY F&amp;G BLOCK</t>
  </si>
  <si>
    <t>1310203907010104</t>
  </si>
  <si>
    <t>F05-AVALAHALLI</t>
  </si>
  <si>
    <t>1210201901010104</t>
  </si>
  <si>
    <t>F06-KANNAMANGALA</t>
  </si>
  <si>
    <t>1210201901010105</t>
  </si>
  <si>
    <t>F03-BRIGADE GOLDEN TRAINGALE</t>
  </si>
  <si>
    <t>1210201901010110</t>
  </si>
  <si>
    <t>F08-T  S HALLI</t>
  </si>
  <si>
    <t>1210201903010103</t>
  </si>
  <si>
    <t>E8 BANASWADI</t>
  </si>
  <si>
    <t>GEDDALAHALLI</t>
  </si>
  <si>
    <t>F10-HOSAKOTE</t>
  </si>
  <si>
    <t>1130305903010203</t>
  </si>
  <si>
    <t>F26- BHAKTHARAHALLI NJY</t>
  </si>
  <si>
    <t>1210201906020305</t>
  </si>
  <si>
    <t>F15-CIPLA</t>
  </si>
  <si>
    <t>1210201901020303</t>
  </si>
  <si>
    <t>NANDAGUDI_66</t>
  </si>
  <si>
    <t>F10 -CHEEMASANDRA</t>
  </si>
  <si>
    <t>1210203903010106</t>
  </si>
  <si>
    <t>F09-BDA CHANDRAGIRI</t>
  </si>
  <si>
    <t>1310203907010107</t>
  </si>
  <si>
    <t>F02-KORALURU</t>
  </si>
  <si>
    <t>1310203907010105</t>
  </si>
  <si>
    <t>F08-BDA VINDYAGIRI</t>
  </si>
  <si>
    <t>1310203907010106</t>
  </si>
  <si>
    <t xml:space="preserve">F10-ASSETZ MARQ </t>
  </si>
  <si>
    <t>1310203907010108</t>
  </si>
  <si>
    <t>F12-SADARAMANGALA</t>
  </si>
  <si>
    <t>1310203907010110</t>
  </si>
  <si>
    <t>F11-GANESHA TEMPLE</t>
  </si>
  <si>
    <t>1310203907010109</t>
  </si>
  <si>
    <t>F13-SEEGEHALLI</t>
  </si>
  <si>
    <t>1310203907010111</t>
  </si>
  <si>
    <t>E9 NAGAWARA</t>
  </si>
  <si>
    <t>F13-PRESTIGE AUGUSTA</t>
  </si>
  <si>
    <t>1130305903010210</t>
  </si>
  <si>
    <t>F15-SUMADHURA INFRACON</t>
  </si>
  <si>
    <t>1310203907010112</t>
  </si>
  <si>
    <t>F14-SAI GARDEN</t>
  </si>
  <si>
    <t>1310203907010113</t>
  </si>
  <si>
    <t>F15-DRDO</t>
  </si>
  <si>
    <t>1210202905020404</t>
  </si>
  <si>
    <t>F15-COULDRAS COATING</t>
  </si>
  <si>
    <t>1210201904020309</t>
  </si>
  <si>
    <t>SORAHUNASE_66</t>
  </si>
  <si>
    <t>F10-BELLIKERE MUTHSANDRA</t>
  </si>
  <si>
    <t>1420401909020102</t>
  </si>
  <si>
    <t>F11-MUTHSANDRA</t>
  </si>
  <si>
    <t>1420401909020103</t>
  </si>
  <si>
    <t>F12-BODANA HOSAHALLI</t>
  </si>
  <si>
    <t>1420401909020104</t>
  </si>
  <si>
    <t>MANUND_66</t>
  </si>
  <si>
    <t>F01-MANDUR</t>
  </si>
  <si>
    <t>URBAN MIXED</t>
  </si>
  <si>
    <t>1210204903020101</t>
  </si>
  <si>
    <t>F02-BENDIGANAHALLI</t>
  </si>
  <si>
    <t>1210204903020102</t>
  </si>
  <si>
    <t>F03-KATTAGOLLAHALLI</t>
  </si>
  <si>
    <t>1210204903020104</t>
  </si>
  <si>
    <t>F04-BOMMENAHALLI</t>
  </si>
  <si>
    <t>1210204903020103</t>
  </si>
  <si>
    <t>F06-GUNDURU</t>
  </si>
  <si>
    <t>1210204903020105</t>
  </si>
  <si>
    <t>F09-BYAPPANAHALLI</t>
  </si>
  <si>
    <t>1210204903010101</t>
  </si>
  <si>
    <t>F11-KADAAGARAHARA</t>
  </si>
  <si>
    <t>1210204903010102</t>
  </si>
  <si>
    <t>F14-DODDAGUBBI</t>
  </si>
  <si>
    <t>1130304902020103</t>
  </si>
  <si>
    <t>MADHUGIRI</t>
  </si>
  <si>
    <t>SIRA RURAL</t>
  </si>
  <si>
    <t>DODDAAGRAHARA_66</t>
  </si>
  <si>
    <t>F07-HANDIMULKU</t>
  </si>
  <si>
    <t>1320303907020103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</si>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</sst>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 applyBorder="0"/>
  </cellStyleXfs>
  <cellXfs count="27">
    <xf numFmtId="0" fontId="0" fillId="0" borderId="0" xfId="0" applyNumberFormat="1" applyFill="1" applyAlignment="1" applyProtection="1"/>
    <xf numFmtId="0" fontId="0" fillId="2" borderId="2" xfId="0" applyNumberFormat="1" applyFill="1" applyBorder="1" applyAlignment="1" applyProtection="1">
      <alignment horizontal="center"/>
    </xf>
    <xf numFmtId="0" fontId="0" fillId="2" borderId="0" xfId="0" applyNumberFormat="1" applyFill="1" applyAlignment="1" applyProtection="1"/>
    <xf numFmtId="0" fontId="0" fillId="3" borderId="2" xfId="0" applyNumberFormat="1" applyFill="1" applyBorder="1" applyAlignment="1" applyProtection="1">
      <alignment horizontal="center"/>
    </xf>
    <xf numFmtId="0" fontId="0" fillId="3" borderId="0" xfId="0" applyNumberFormat="1" applyFill="1" applyAlignment="1" applyProtection="1"/>
    <xf numFmtId="0" fontId="0" fillId="2" borderId="2" xfId="0" applyNumberFormat="1" applyFill="1" applyBorder="1" applyAlignment="1" applyProtection="1">
      <alignment horizontal="center" vertical="center"/>
    </xf>
    <xf numFmtId="0" fontId="0" fillId="3" borderId="2" xfId="0" applyNumberFormat="1" applyFill="1" applyBorder="1" applyAlignment="1" applyProtection="1">
      <alignment horizontal="center" vertical="center"/>
    </xf>
    <xf numFmtId="0" fontId="1" fillId="3" borderId="0" xfId="0" applyNumberFormat="1" applyFont="1" applyFill="1" applyAlignment="1" applyProtection="1">
      <alignment horizontal="center"/>
    </xf>
    <xf numFmtId="0" fontId="0" fillId="3" borderId="0" xfId="0" applyNumberFormat="1" applyFill="1" applyAlignment="1" applyProtection="1">
      <alignment horizontal="center"/>
    </xf>
    <xf numFmtId="0" fontId="2" fillId="3" borderId="0" xfId="0" applyNumberFormat="1" applyFont="1" applyFill="1" applyAlignment="1" applyProtection="1">
      <alignment horizontal="center"/>
    </xf>
    <xf numFmtId="0" fontId="2" fillId="3" borderId="0" xfId="0" applyNumberFormat="1" applyFont="1" applyFill="1" applyAlignment="1" applyProtection="1">
      <alignment horizontal="left"/>
    </xf>
    <xf numFmtId="0" fontId="0" fillId="3" borderId="0" xfId="0" applyNumberFormat="1" applyFill="1" applyAlignment="1" applyProtection="1">
      <alignment horizontal="left"/>
    </xf>
    <xf numFmtId="0" fontId="0" fillId="3" borderId="0" xfId="0" applyNumberFormat="1" applyFill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3" xfId="0" applyNumberFormat="1" applyFont="1" applyFill="1" applyBorder="1" applyAlignment="1" applyProtection="1">
      <alignment horizontal="left"/>
    </xf>
    <xf numFmtId="0" fontId="3" fillId="3" borderId="1" xfId="0" applyNumberFormat="1" applyFont="1" applyFill="1" applyBorder="1" applyAlignment="1" applyProtection="1">
      <alignment horizontal="left"/>
    </xf>
    <xf numFmtId="0" fontId="3" fillId="3" borderId="1" xfId="0" applyNumberFormat="1" applyFont="1" applyFill="1" applyBorder="1" applyAlignment="1" applyProtection="1">
      <alignment horizontal="left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Alignment="1" applyProtection="1">
      <alignment horizontal="center"/>
    </xf>
    <xf numFmtId="0" fontId="0" fillId="3" borderId="2" xfId="0" applyNumberFormat="1" applyFill="1" applyBorder="1" applyAlignment="1" applyProtection="1">
      <alignment horizontal="center" wrapText="1"/>
    </xf>
    <xf numFmtId="0" fontId="0" fillId="3" borderId="0" xfId="0" applyNumberFormat="1" applyFill="1" applyAlignment="1" applyProtection="1">
      <alignment horizontal="left" wrapText="1"/>
    </xf>
    <xf numFmtId="0" fontId="0" fillId="3" borderId="0" xfId="0" applyNumberFormat="1" applyFill="1" applyAlignment="1" applyProtection="1">
      <alignment wrapText="1"/>
    </xf>
    <xf numFmtId="0" fontId="0" fillId="4" borderId="2" xfId="0" applyNumberFormat="1" applyFill="1" applyBorder="1" applyAlignment="1" applyProtection="1">
      <alignment horizont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0" xfId="0" applyNumberFormat="1" applyFill="1" applyAlignment="1" applyProtection="1">
      <alignment wrapText="1"/>
    </xf>
  </cellXfs>
  <cellStyles count="1">
    <cellStyle name="Normal" xfId="0" builtinId="0"/>
  </cellStyles>
  <dxfs count="41"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VALAHALLI_EnergyAudit_FeederWise_Report_010825_310825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1" name="Table1" displayName="Table1" ref="A8:AM115" totalsRowShown="0" headerRowDxfId="1" dataDxfId="0">
  <autoFilter ref="A8:AM115">
    <filterColumn colId="5">
      <filters>
        <filter val="AWHO"/>
        <filter val="BANASWADI_66"/>
        <filter val="BOODIGERE_66"/>
        <filter val="DODDAAGRAHARA_66"/>
        <filter val="GEDDALAHALLI"/>
        <filter val="HOSAKOTE_66"/>
        <filter val="HOSKOTE_220"/>
        <filter val="KADUGODI_66"/>
        <filter val="KONADASPURA_66"/>
        <filter val="MANUND_66"/>
        <filter val="PURUVANKARA_66"/>
      </filters>
    </filterColumn>
    <filterColumn colId="8">
      <filters>
        <filter val="F00-BILISHIVALE"/>
        <filter val="F01-ARMY"/>
        <filter val="F01-MANDUR"/>
        <filter val="F02-BENDIGANAHALLI"/>
        <filter val="F02-MEDAHALLI"/>
        <filter val="F03-ARMY F&amp;G BLOCK"/>
        <filter val="F03-BRIGADE GOLDEN TRAINGALE"/>
        <filter val="F03-KATTAGOLLAHALLI"/>
        <filter val="F04-ARMY"/>
        <filter val="F04-BOMMENAHALLI"/>
        <filter val="F04-BRIGADE EXOTIKA"/>
        <filter val="F05-ARMY"/>
        <filter val="F05-AVALAHALLI"/>
        <filter val="F05-BAIYAPPANAHALLI"/>
        <filter val="F06-BPL"/>
        <filter val="F06-GUNDURU"/>
        <filter val="F06-KANNAMANGALA"/>
        <filter val="F07-CHEEMASANDRA"/>
        <filter val="F07-CIPLA"/>
        <filter val="F07-FMOTHER-DAIRY"/>
        <filter val="F08-ABC"/>
        <filter val="F08-BDA VINDYAGIRI"/>
        <filter val="F09-BDA CHANDRAGIRI"/>
        <filter val="F09-BRIGADE BUENA VISTA"/>
        <filter val="F09-BYAPPANAHALLI"/>
        <filter val="F09-SAFAL-MARKET"/>
        <filter val="F10-ASSETZ MARQ"/>
        <filter val="F10-BGRT"/>
        <filter val="F10-HOSAKOTE"/>
        <filter val="F10-IMPACT-GLASS-FACTORY"/>
        <filter val="F11-BHIDARAHALLI"/>
        <filter val="F11-HARDWARE-PARK"/>
        <filter val="F11-KADAAGARAHARA"/>
        <filter val="F11-V-R-K-P"/>
        <filter val="F13-MANDUR"/>
        <filter val="F13-PRESTIGE AUGUSTA"/>
        <filter val="F13-SEEGEHALLI"/>
        <filter val="F13-STRELING"/>
        <filter val="F14-DODDAGUBBI"/>
        <filter val="F14-SAI GARDEN"/>
        <filter val="F14-SCHNIDER"/>
        <filter val="F15-CIPLA"/>
        <filter val="F15-DODDAGUBBI"/>
        <filter val="F15-DRDO"/>
        <filter val="F15-SUMADHURA INFRACON"/>
        <filter val="F16-BUDIGERE"/>
        <filter val="F19-SHRI VISION TOWERS"/>
      </filters>
    </filterColumn>
  </autoFilter>
  <sortState ref="A13:AM114">
    <sortCondition ref="I8:I115"/>
  </sortState>
  <tableColumns count="39">
    <tableColumn id="1" name="SLNO" dataDxfId="40"/>
    <tableColumn id="2" name="ZONE" dataDxfId="39"/>
    <tableColumn id="3" name="CIRCLE" dataDxfId="38"/>
    <tableColumn id="4" name="DIVISION" dataDxfId="37"/>
    <tableColumn id="5" name="SUB DIVISION" dataDxfId="36"/>
    <tableColumn id="6" name="STATION NAME" dataDxfId="35"/>
    <tableColumn id="7" name="FEEDER OWNER" dataDxfId="34"/>
    <tableColumn id="8" name="FEEDER INDEX" dataDxfId="33"/>
    <tableColumn id="9" name="FEEDER NAME" dataDxfId="32"/>
    <tableColumn id="10" name="FEEDER TYPE" dataDxfId="31"/>
    <tableColumn id="11" name="FEEDER CODE" dataDxfId="30"/>
    <tableColumn id="12" name="NO OF INS" dataDxfId="29"/>
    <tableColumn id="13" name="NO OF ACTIVE INS" dataDxfId="28"/>
    <tableColumn id="14" name="NO OF INACTIVE INS" dataDxfId="27"/>
    <tableColumn id="15" name="IP SET INSTALLATION" dataDxfId="26"/>
    <tableColumn id="16" name="IP_UNBILLED" dataDxfId="25"/>
    <tableColumn id="17" name="IR" dataDxfId="24"/>
    <tableColumn id="18" name="FR" dataDxfId="23"/>
    <tableColumn id="19" name="MC" dataDxfId="22"/>
    <tableColumn id="20" name="METERCHANGE UNITS" dataDxfId="21"/>
    <tableColumn id="21" name="CONSUMPTION T=(Q-P)*R+S" dataDxfId="20"/>
    <tableColumn id="22" name="IMPORTED ENERGY" dataDxfId="19"/>
    <tableColumn id="23" name="EXPORTED ENERGY" dataDxfId="18"/>
    <tableColumn id="25" name="NET CONSUMPTION X=T+U-V+W" dataDxfId="17"/>
    <tableColumn id="26" name="METERED SALES" dataDxfId="16"/>
    <tableColumn id="39" name="Column1" dataDxfId="15">
      <calculatedColumnFormula>VLOOKUP(Table1[[#This Row],[FEEDER NAME]],[1]!Table1[[FEEDER NAME]:[UNMETERED SALES]],19,0)</calculatedColumnFormula>
    </tableColumn>
    <tableColumn id="27" name="UNMETERED SALES" dataDxfId="14"/>
    <tableColumn id="40" name="Column2" dataDxfId="13">
      <calculatedColumnFormula>Table1[[#This Row],[Column1]]+Table1[[#This Row],[UNMETERED SALES]]</calculatedColumnFormula>
    </tableColumn>
    <tableColumn id="28" name="TOTAL SALES AA=Y+Z" dataDxfId="12"/>
    <tableColumn id="29" name="T AND D LOSS AB=(X-W/X)*100" dataDxfId="11"/>
    <tableColumn id="30" name="DEMAND" dataDxfId="10"/>
    <tableColumn id="31" name="COLLECTION" dataDxfId="9"/>
    <tableColumn id="32" name="BILLING EFFICIENCY AE=AA/X" dataDxfId="8"/>
    <tableColumn id="33" name="COLLECTION EFFICIENCY AF=AD/AC" dataDxfId="7"/>
    <tableColumn id="34" name="AT AND C LOSS AG=((1-AE*AF)*100" dataDxfId="6"/>
    <tableColumn id="35" name="REMARKS" dataDxfId="5"/>
    <tableColumn id="36" name="STATUS" dataDxfId="4"/>
    <tableColumn id="37" name="ENRTYTIME" dataDxfId="3"/>
    <tableColumn id="38" name="loc_cod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8"/>
  <sheetViews>
    <sheetView tabSelected="1" workbookViewId="0">
      <selection activeCell="X31" sqref="X31"/>
    </sheetView>
  </sheetViews>
  <sheetFormatPr defaultRowHeight="15" x14ac:dyDescent="0.25"/>
  <cols>
    <col min="1" max="1" width="9.140625" style="4" customWidth="1"/>
    <col min="2" max="2" width="20.7109375" style="4" customWidth="1"/>
    <col min="3" max="3" width="20.7109375" style="4" hidden="1" customWidth="1"/>
    <col min="4" max="4" width="15.28515625" style="4" hidden="1" customWidth="1"/>
    <col min="5" max="5" width="20.42578125" style="4" hidden="1" customWidth="1"/>
    <col min="6" max="6" width="17.85546875" style="4" hidden="1" customWidth="1"/>
    <col min="7" max="7" width="20.42578125" style="4" hidden="1" customWidth="1"/>
    <col min="8" max="8" width="16.7109375" style="4" hidden="1" customWidth="1"/>
    <col min="9" max="9" width="26.85546875" style="4" customWidth="1"/>
    <col min="10" max="10" width="15.5703125" style="4" hidden="1" customWidth="1"/>
    <col min="11" max="11" width="18.85546875" style="4" hidden="1" customWidth="1"/>
    <col min="12" max="12" width="13.42578125" style="4" hidden="1" customWidth="1"/>
    <col min="13" max="13" width="20" style="4" hidden="1" customWidth="1"/>
    <col min="14" max="14" width="21.85546875" style="4" hidden="1" customWidth="1"/>
    <col min="15" max="15" width="22.42578125" style="4" hidden="1" customWidth="1"/>
    <col min="16" max="16" width="15.7109375" style="4" customWidth="1"/>
    <col min="17" max="18" width="12" style="4" customWidth="1"/>
    <col min="19" max="19" width="7.42578125" style="4" customWidth="1"/>
    <col min="20" max="20" width="13" style="8" customWidth="1"/>
    <col min="21" max="21" width="16.7109375" style="8" customWidth="1"/>
    <col min="22" max="22" width="13.7109375" style="8" customWidth="1"/>
    <col min="23" max="23" width="13.42578125" style="8" customWidth="1"/>
    <col min="24" max="24" width="14" style="11" customWidth="1"/>
    <col min="25" max="25" width="18.42578125" style="11" customWidth="1"/>
    <col min="26" max="26" width="18.42578125" style="11" hidden="1" customWidth="1"/>
    <col min="27" max="27" width="21.140625" style="11" hidden="1" customWidth="1"/>
    <col min="28" max="28" width="21.140625" style="12" customWidth="1"/>
    <col min="29" max="29" width="15.140625" style="12" customWidth="1"/>
    <col min="30" max="30" width="21.42578125" style="12" customWidth="1"/>
    <col min="31" max="31" width="15.140625" style="4" hidden="1" customWidth="1"/>
    <col min="32" max="32" width="15.28515625" style="4" hidden="1" customWidth="1"/>
    <col min="33" max="33" width="29.42578125" style="4" hidden="1" customWidth="1"/>
    <col min="34" max="35" width="34.7109375" style="4" hidden="1" customWidth="1"/>
    <col min="36" max="36" width="12.85546875" style="4" hidden="1" customWidth="1"/>
    <col min="37" max="37" width="11.140625" style="4" hidden="1" customWidth="1"/>
    <col min="38" max="38" width="19.5703125" style="4" hidden="1" customWidth="1"/>
    <col min="39" max="39" width="12.140625" style="4" hidden="1" customWidth="1"/>
    <col min="40" max="40" width="0" style="4" hidden="1" customWidth="1"/>
    <col min="41" max="16384" width="9.140625" style="4"/>
  </cols>
  <sheetData>
    <row r="1" spans="1:40" ht="18.75" x14ac:dyDescent="0.3">
      <c r="A1" s="7" t="s">
        <v>0</v>
      </c>
      <c r="B1" s="7" t="s">
        <v>0</v>
      </c>
      <c r="C1" s="7" t="s">
        <v>0</v>
      </c>
      <c r="D1" s="7" t="s">
        <v>0</v>
      </c>
      <c r="E1" s="7" t="s">
        <v>0</v>
      </c>
      <c r="F1" s="7" t="s">
        <v>0</v>
      </c>
      <c r="G1" s="7" t="s">
        <v>0</v>
      </c>
      <c r="H1" s="7" t="s">
        <v>0</v>
      </c>
      <c r="I1" s="7" t="s">
        <v>0</v>
      </c>
      <c r="J1" s="7" t="s">
        <v>0</v>
      </c>
      <c r="K1" s="7" t="s">
        <v>0</v>
      </c>
      <c r="L1" s="7" t="s">
        <v>0</v>
      </c>
      <c r="M1" s="7" t="s">
        <v>0</v>
      </c>
      <c r="N1" s="7" t="s">
        <v>0</v>
      </c>
      <c r="O1" s="7" t="s">
        <v>0</v>
      </c>
      <c r="P1" s="7" t="s">
        <v>0</v>
      </c>
      <c r="Q1" s="7" t="s">
        <v>0</v>
      </c>
      <c r="R1" s="7" t="s">
        <v>0</v>
      </c>
      <c r="S1" s="7" t="s">
        <v>0</v>
      </c>
      <c r="T1" s="7" t="s">
        <v>0</v>
      </c>
      <c r="U1" s="7" t="s">
        <v>0</v>
      </c>
      <c r="V1" s="7" t="s">
        <v>0</v>
      </c>
      <c r="W1" s="7" t="s">
        <v>0</v>
      </c>
      <c r="X1" s="7" t="s">
        <v>0</v>
      </c>
      <c r="Y1" s="7" t="s">
        <v>0</v>
      </c>
      <c r="Z1" s="7"/>
      <c r="AA1" s="7" t="s">
        <v>0</v>
      </c>
      <c r="AB1" s="7"/>
      <c r="AC1" s="7" t="s">
        <v>0</v>
      </c>
      <c r="AD1" s="7" t="s">
        <v>0</v>
      </c>
      <c r="AE1" s="7" t="s">
        <v>0</v>
      </c>
      <c r="AF1" s="7" t="s">
        <v>0</v>
      </c>
      <c r="AG1" s="7" t="s">
        <v>0</v>
      </c>
      <c r="AH1" s="7" t="s">
        <v>0</v>
      </c>
      <c r="AI1" s="7" t="s">
        <v>0</v>
      </c>
      <c r="AJ1" s="7" t="s">
        <v>0</v>
      </c>
      <c r="AK1" s="7" t="s">
        <v>0</v>
      </c>
      <c r="AL1" s="7" t="s">
        <v>0</v>
      </c>
      <c r="AM1" s="7" t="s">
        <v>0</v>
      </c>
    </row>
    <row r="2" spans="1:40" ht="18.75" x14ac:dyDescent="0.3">
      <c r="A2" s="7" t="s">
        <v>1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  <c r="O2" s="7" t="s">
        <v>1</v>
      </c>
      <c r="P2" s="7" t="s">
        <v>1</v>
      </c>
      <c r="Q2" s="7" t="s">
        <v>1</v>
      </c>
      <c r="R2" s="7" t="s">
        <v>1</v>
      </c>
      <c r="S2" s="7" t="s">
        <v>1</v>
      </c>
      <c r="T2" s="7" t="s">
        <v>1</v>
      </c>
      <c r="U2" s="7" t="s">
        <v>1</v>
      </c>
      <c r="V2" s="7" t="s">
        <v>1</v>
      </c>
      <c r="W2" s="7" t="s">
        <v>1</v>
      </c>
      <c r="X2" s="7" t="s">
        <v>1</v>
      </c>
      <c r="Y2" s="7" t="s">
        <v>1</v>
      </c>
      <c r="Z2" s="7"/>
      <c r="AA2" s="7" t="s">
        <v>1</v>
      </c>
      <c r="AB2" s="7"/>
      <c r="AC2" s="7" t="s">
        <v>1</v>
      </c>
      <c r="AD2" s="7" t="s">
        <v>1</v>
      </c>
      <c r="AE2" s="7" t="s">
        <v>1</v>
      </c>
      <c r="AF2" s="7" t="s">
        <v>1</v>
      </c>
      <c r="AG2" s="7" t="s">
        <v>1</v>
      </c>
      <c r="AH2" s="7" t="s">
        <v>1</v>
      </c>
      <c r="AI2" s="7" t="s">
        <v>1</v>
      </c>
      <c r="AJ2" s="7" t="s">
        <v>1</v>
      </c>
      <c r="AK2" s="7" t="s">
        <v>1</v>
      </c>
      <c r="AL2" s="7" t="s">
        <v>1</v>
      </c>
      <c r="AM2" s="7" t="s">
        <v>1</v>
      </c>
    </row>
    <row r="3" spans="1:40" ht="18.75" x14ac:dyDescent="0.3">
      <c r="A3" s="7" t="s">
        <v>2</v>
      </c>
      <c r="B3" s="7" t="s">
        <v>2</v>
      </c>
      <c r="C3" s="7" t="s">
        <v>2</v>
      </c>
      <c r="D3" s="7" t="s">
        <v>2</v>
      </c>
      <c r="E3" s="7" t="s">
        <v>2</v>
      </c>
      <c r="F3" s="7" t="s">
        <v>2</v>
      </c>
      <c r="G3" s="7" t="s">
        <v>2</v>
      </c>
      <c r="H3" s="7" t="s">
        <v>2</v>
      </c>
      <c r="I3" s="7" t="s">
        <v>2</v>
      </c>
      <c r="J3" s="7" t="s">
        <v>2</v>
      </c>
      <c r="K3" s="7" t="s">
        <v>2</v>
      </c>
      <c r="L3" s="7" t="s">
        <v>2</v>
      </c>
      <c r="M3" s="7" t="s">
        <v>2</v>
      </c>
      <c r="N3" s="7" t="s">
        <v>2</v>
      </c>
      <c r="O3" s="7" t="s">
        <v>2</v>
      </c>
      <c r="P3" s="7" t="s">
        <v>2</v>
      </c>
      <c r="Q3" s="7" t="s">
        <v>2</v>
      </c>
      <c r="R3" s="7" t="s">
        <v>2</v>
      </c>
      <c r="S3" s="7" t="s">
        <v>2</v>
      </c>
      <c r="T3" s="7" t="s">
        <v>2</v>
      </c>
      <c r="U3" s="7" t="s">
        <v>2</v>
      </c>
      <c r="V3" s="7" t="s">
        <v>2</v>
      </c>
      <c r="W3" s="7" t="s">
        <v>2</v>
      </c>
      <c r="X3" s="7" t="s">
        <v>2</v>
      </c>
      <c r="Y3" s="7" t="s">
        <v>2</v>
      </c>
      <c r="Z3" s="7"/>
      <c r="AA3" s="7" t="s">
        <v>2</v>
      </c>
      <c r="AB3" s="7"/>
      <c r="AC3" s="7" t="s">
        <v>2</v>
      </c>
      <c r="AD3" s="7" t="s">
        <v>2</v>
      </c>
      <c r="AE3" s="7" t="s">
        <v>2</v>
      </c>
      <c r="AF3" s="7" t="s">
        <v>2</v>
      </c>
      <c r="AG3" s="7" t="s">
        <v>2</v>
      </c>
      <c r="AH3" s="7" t="s">
        <v>2</v>
      </c>
      <c r="AI3" s="7" t="s">
        <v>2</v>
      </c>
      <c r="AJ3" s="7" t="s">
        <v>2</v>
      </c>
      <c r="AK3" s="7" t="s">
        <v>2</v>
      </c>
      <c r="AL3" s="7" t="s">
        <v>2</v>
      </c>
      <c r="AM3" s="7" t="s">
        <v>2</v>
      </c>
    </row>
    <row r="4" spans="1:40" x14ac:dyDescent="0.25">
      <c r="A4" s="8"/>
      <c r="B4" s="9" t="s">
        <v>3</v>
      </c>
      <c r="C4" s="10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AE4" s="8"/>
      <c r="AF4" s="8"/>
      <c r="AG4" s="8"/>
      <c r="AH4" s="8"/>
      <c r="AI4" s="8"/>
      <c r="AJ4" s="8"/>
      <c r="AK4" s="8"/>
      <c r="AL4" s="8"/>
      <c r="AM4" s="8"/>
    </row>
    <row r="5" spans="1:40" x14ac:dyDescent="0.25">
      <c r="A5" s="8"/>
      <c r="B5" s="9" t="s">
        <v>5</v>
      </c>
      <c r="C5" s="9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Y5" s="11">
        <f>AB13+Y13</f>
        <v>1915780.56</v>
      </c>
      <c r="AE5" s="8"/>
      <c r="AF5" s="8"/>
      <c r="AG5" s="8"/>
      <c r="AH5" s="8"/>
      <c r="AI5" s="8"/>
      <c r="AJ5" s="8"/>
      <c r="AK5" s="8"/>
      <c r="AL5" s="8"/>
      <c r="AM5" s="8"/>
    </row>
    <row r="7" spans="1:40" x14ac:dyDescent="0.25">
      <c r="A7" s="13"/>
      <c r="B7" s="13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13" t="s">
        <v>14</v>
      </c>
      <c r="J7" s="14" t="s">
        <v>15</v>
      </c>
      <c r="K7" s="14" t="s">
        <v>16</v>
      </c>
      <c r="L7" s="14" t="s">
        <v>17</v>
      </c>
      <c r="M7" s="14" t="s">
        <v>18</v>
      </c>
      <c r="N7" s="14" t="s">
        <v>19</v>
      </c>
      <c r="O7" s="14" t="s">
        <v>20</v>
      </c>
      <c r="P7" s="13" t="s">
        <v>21</v>
      </c>
      <c r="Q7" s="13" t="s">
        <v>22</v>
      </c>
      <c r="R7" s="13" t="s">
        <v>23</v>
      </c>
      <c r="S7" s="13" t="s">
        <v>24</v>
      </c>
      <c r="T7" s="13" t="s">
        <v>25</v>
      </c>
      <c r="U7" s="13" t="s">
        <v>26</v>
      </c>
      <c r="V7" s="13" t="s">
        <v>27</v>
      </c>
      <c r="W7" s="13" t="s">
        <v>28</v>
      </c>
      <c r="X7" s="15" t="s">
        <v>29</v>
      </c>
      <c r="Y7" s="15" t="s">
        <v>30</v>
      </c>
      <c r="Z7" s="16"/>
      <c r="AA7" s="17" t="s">
        <v>31</v>
      </c>
      <c r="AB7" s="18"/>
      <c r="AC7" s="19" t="s">
        <v>32</v>
      </c>
      <c r="AD7" s="19" t="s">
        <v>33</v>
      </c>
      <c r="AE7" s="14" t="s">
        <v>34</v>
      </c>
      <c r="AF7" s="14" t="s">
        <v>35</v>
      </c>
      <c r="AG7" s="14" t="s">
        <v>36</v>
      </c>
      <c r="AH7" s="20" t="s">
        <v>37</v>
      </c>
      <c r="AI7" s="20" t="s">
        <v>38</v>
      </c>
      <c r="AJ7" s="20" t="s">
        <v>39</v>
      </c>
      <c r="AK7" s="20" t="s">
        <v>40</v>
      </c>
      <c r="AL7" s="20" t="s">
        <v>41</v>
      </c>
      <c r="AM7" s="20" t="s">
        <v>42</v>
      </c>
    </row>
    <row r="8" spans="1:40" s="26" customFormat="1" ht="34.5" customHeight="1" x14ac:dyDescent="0.25">
      <c r="A8" s="24" t="s">
        <v>43</v>
      </c>
      <c r="B8" s="24" t="s">
        <v>44</v>
      </c>
      <c r="C8" s="4" t="s">
        <v>45</v>
      </c>
      <c r="D8" s="4" t="s">
        <v>46</v>
      </c>
      <c r="E8" s="4" t="s">
        <v>47</v>
      </c>
      <c r="F8" s="4" t="s">
        <v>48</v>
      </c>
      <c r="G8" s="4" t="s">
        <v>49</v>
      </c>
      <c r="H8" s="4" t="s">
        <v>50</v>
      </c>
      <c r="I8" s="24" t="s">
        <v>51</v>
      </c>
      <c r="J8" s="4" t="s">
        <v>52</v>
      </c>
      <c r="K8" s="4" t="s">
        <v>53</v>
      </c>
      <c r="L8" s="4" t="s">
        <v>54</v>
      </c>
      <c r="M8" s="4" t="s">
        <v>55</v>
      </c>
      <c r="N8" s="4" t="s">
        <v>56</v>
      </c>
      <c r="O8" s="4" t="s">
        <v>57</v>
      </c>
      <c r="P8" s="24" t="s">
        <v>58</v>
      </c>
      <c r="Q8" s="24" t="s">
        <v>59</v>
      </c>
      <c r="R8" s="24" t="s">
        <v>60</v>
      </c>
      <c r="S8" s="24" t="s">
        <v>61</v>
      </c>
      <c r="T8" s="24" t="s">
        <v>62</v>
      </c>
      <c r="U8" s="24" t="s">
        <v>63</v>
      </c>
      <c r="V8" s="24" t="s">
        <v>64</v>
      </c>
      <c r="W8" s="24" t="s">
        <v>65</v>
      </c>
      <c r="X8" s="24" t="s">
        <v>66</v>
      </c>
      <c r="Y8" s="24" t="s">
        <v>67</v>
      </c>
      <c r="Z8" s="22" t="s">
        <v>350</v>
      </c>
      <c r="AA8" s="22" t="s">
        <v>68</v>
      </c>
      <c r="AB8" s="25" t="s">
        <v>351</v>
      </c>
      <c r="AC8" s="25" t="s">
        <v>69</v>
      </c>
      <c r="AD8" s="25" t="s">
        <v>70</v>
      </c>
      <c r="AE8" s="23" t="s">
        <v>71</v>
      </c>
      <c r="AF8" s="23" t="s">
        <v>72</v>
      </c>
      <c r="AG8" s="23" t="s">
        <v>73</v>
      </c>
      <c r="AH8" s="23" t="s">
        <v>74</v>
      </c>
      <c r="AI8" s="23" t="s">
        <v>75</v>
      </c>
      <c r="AJ8" s="23" t="s">
        <v>76</v>
      </c>
      <c r="AK8" s="23" t="s">
        <v>77</v>
      </c>
      <c r="AL8" s="23" t="s">
        <v>78</v>
      </c>
      <c r="AM8" s="23" t="s">
        <v>79</v>
      </c>
      <c r="AN8" s="23"/>
    </row>
    <row r="9" spans="1:40" hidden="1" x14ac:dyDescent="0.25">
      <c r="A9" s="4">
        <v>1</v>
      </c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83</v>
      </c>
      <c r="I9" s="4" t="s">
        <v>85</v>
      </c>
      <c r="J9" s="4" t="s">
        <v>86</v>
      </c>
      <c r="K9" s="4" t="s">
        <v>87</v>
      </c>
      <c r="L9" s="4">
        <v>762</v>
      </c>
      <c r="M9" s="4">
        <v>0</v>
      </c>
      <c r="N9" s="4">
        <v>762</v>
      </c>
      <c r="O9" s="4">
        <v>0</v>
      </c>
      <c r="P9" s="4">
        <v>0</v>
      </c>
      <c r="Q9" s="4">
        <v>6351</v>
      </c>
      <c r="R9" s="4">
        <v>6351</v>
      </c>
      <c r="S9" s="4">
        <v>2000</v>
      </c>
      <c r="T9" s="8">
        <v>0</v>
      </c>
      <c r="U9" s="8">
        <v>0</v>
      </c>
      <c r="V9" s="8">
        <v>0</v>
      </c>
      <c r="W9" s="8">
        <v>0</v>
      </c>
      <c r="X9" s="11">
        <v>0</v>
      </c>
      <c r="Y9" s="11">
        <v>0</v>
      </c>
      <c r="Z9" s="11">
        <f>VLOOKUP(Table1[[#This Row],[FEEDER NAME]],[1]!Table1[[FEEDER NAME]:[UNMETERED SALES]],19,0)</f>
        <v>150969</v>
      </c>
      <c r="AA9" s="11">
        <v>0</v>
      </c>
      <c r="AB9" s="12">
        <f>Table1[[#This Row],[Column1]]+Table1[[#This Row],[UNMETERED SALES]]</f>
        <v>150969</v>
      </c>
      <c r="AC9" s="12">
        <v>0</v>
      </c>
      <c r="AD9" s="12">
        <v>0</v>
      </c>
      <c r="AE9" s="4">
        <v>0</v>
      </c>
      <c r="AF9" s="4">
        <v>97393</v>
      </c>
      <c r="AG9" s="4">
        <v>0</v>
      </c>
      <c r="AH9" s="4">
        <v>0</v>
      </c>
      <c r="AI9" s="4">
        <v>0</v>
      </c>
      <c r="AL9" s="4" t="s">
        <v>88</v>
      </c>
      <c r="AM9" s="4">
        <v>11251</v>
      </c>
    </row>
    <row r="10" spans="1:40" hidden="1" x14ac:dyDescent="0.25">
      <c r="A10" s="4">
        <v>2</v>
      </c>
      <c r="B10" s="4" t="s">
        <v>80</v>
      </c>
      <c r="C10" s="4" t="s">
        <v>81</v>
      </c>
      <c r="D10" s="4" t="s">
        <v>89</v>
      </c>
      <c r="E10" s="4" t="s">
        <v>90</v>
      </c>
      <c r="F10" s="4" t="s">
        <v>91</v>
      </c>
      <c r="G10" s="4" t="s">
        <v>90</v>
      </c>
      <c r="I10" s="4" t="s">
        <v>92</v>
      </c>
      <c r="J10" s="4" t="s">
        <v>93</v>
      </c>
      <c r="K10" s="4" t="s">
        <v>94</v>
      </c>
      <c r="L10" s="4">
        <v>535</v>
      </c>
      <c r="M10" s="4">
        <v>391</v>
      </c>
      <c r="N10" s="4">
        <v>144</v>
      </c>
      <c r="O10" s="4">
        <v>381</v>
      </c>
      <c r="P10" s="4">
        <v>0</v>
      </c>
      <c r="Q10" s="4">
        <v>283.834</v>
      </c>
      <c r="R10" s="4">
        <v>288.983</v>
      </c>
      <c r="S10" s="4">
        <v>20000</v>
      </c>
      <c r="T10" s="8">
        <v>0</v>
      </c>
      <c r="U10" s="8">
        <v>102980</v>
      </c>
      <c r="V10" s="8">
        <v>0</v>
      </c>
      <c r="W10" s="8">
        <v>0</v>
      </c>
      <c r="X10" s="11">
        <v>102980</v>
      </c>
      <c r="Y10" s="11">
        <v>80.36</v>
      </c>
      <c r="Z10" s="11">
        <f>VLOOKUP(Table1[[#This Row],[FEEDER NAME]],[1]!Table1[[FEEDER NAME]:[UNMETERED SALES]],19,0)</f>
        <v>398989.27799999999</v>
      </c>
      <c r="AA10" s="11">
        <v>92963.135999999999</v>
      </c>
      <c r="AB10" s="12">
        <f>Table1[[#This Row],[Column1]]+Table1[[#This Row],[UNMETERED SALES]]</f>
        <v>491952.41399999999</v>
      </c>
      <c r="AC10" s="12">
        <v>93043.495999999999</v>
      </c>
      <c r="AD10" s="12">
        <v>9.65</v>
      </c>
      <c r="AE10" s="4">
        <v>864696.44</v>
      </c>
      <c r="AF10" s="4">
        <v>863234.68</v>
      </c>
      <c r="AG10" s="4">
        <v>0.90349999999999997</v>
      </c>
      <c r="AH10" s="4">
        <v>0.99829999999999997</v>
      </c>
      <c r="AI10" s="4">
        <v>9.6300000000000008</v>
      </c>
      <c r="AL10" s="4" t="s">
        <v>88</v>
      </c>
      <c r="AM10" s="4">
        <v>11111</v>
      </c>
    </row>
    <row r="11" spans="1:40" hidden="1" x14ac:dyDescent="0.25">
      <c r="A11" s="4">
        <v>3</v>
      </c>
      <c r="B11" s="4" t="s">
        <v>95</v>
      </c>
      <c r="C11" s="4" t="s">
        <v>96</v>
      </c>
      <c r="D11" s="4" t="s">
        <v>97</v>
      </c>
      <c r="E11" s="4" t="s">
        <v>97</v>
      </c>
      <c r="F11" s="4" t="s">
        <v>98</v>
      </c>
      <c r="G11" s="4" t="s">
        <v>97</v>
      </c>
      <c r="I11" s="4" t="s">
        <v>99</v>
      </c>
      <c r="J11" s="4" t="s">
        <v>100</v>
      </c>
      <c r="K11" s="4" t="s">
        <v>101</v>
      </c>
      <c r="L11" s="4">
        <v>1805</v>
      </c>
      <c r="M11" s="4">
        <v>1551</v>
      </c>
      <c r="N11" s="4">
        <v>254</v>
      </c>
      <c r="O11" s="4">
        <v>0</v>
      </c>
      <c r="P11" s="4">
        <v>0</v>
      </c>
      <c r="Y11" s="11">
        <v>130604.83</v>
      </c>
      <c r="Z11" s="11">
        <f>VLOOKUP(Table1[[#This Row],[FEEDER NAME]],[1]!Table1[[FEEDER NAME]:[UNMETERED SALES]],19,0)</f>
        <v>0</v>
      </c>
      <c r="AA11" s="11">
        <v>0</v>
      </c>
      <c r="AB11" s="12">
        <f>Table1[[#This Row],[Column1]]+Table1[[#This Row],[UNMETERED SALES]]</f>
        <v>0</v>
      </c>
      <c r="AC11" s="12">
        <v>130604.83</v>
      </c>
      <c r="AE11" s="4">
        <v>1478974.36</v>
      </c>
      <c r="AF11" s="4">
        <v>926532.53</v>
      </c>
      <c r="AG11" s="4">
        <v>0</v>
      </c>
      <c r="AH11" s="4">
        <v>0.62649999999999995</v>
      </c>
      <c r="AI11" s="4">
        <v>62.65</v>
      </c>
      <c r="AL11" s="4" t="s">
        <v>88</v>
      </c>
      <c r="AM11" s="4">
        <v>22321</v>
      </c>
    </row>
    <row r="12" spans="1:40" hidden="1" x14ac:dyDescent="0.25">
      <c r="A12" s="4">
        <v>4</v>
      </c>
      <c r="B12" s="4" t="s">
        <v>80</v>
      </c>
      <c r="C12" s="4" t="s">
        <v>81</v>
      </c>
      <c r="D12" s="4" t="s">
        <v>89</v>
      </c>
      <c r="E12" s="4" t="s">
        <v>89</v>
      </c>
      <c r="F12" s="4" t="s">
        <v>102</v>
      </c>
      <c r="G12" s="4" t="s">
        <v>89</v>
      </c>
      <c r="I12" s="4" t="s">
        <v>103</v>
      </c>
      <c r="J12" s="4" t="s">
        <v>93</v>
      </c>
      <c r="K12" s="4" t="s">
        <v>104</v>
      </c>
      <c r="L12" s="4">
        <v>240</v>
      </c>
      <c r="M12" s="4">
        <v>174</v>
      </c>
      <c r="N12" s="4">
        <v>66</v>
      </c>
      <c r="O12" s="4">
        <v>136</v>
      </c>
      <c r="P12" s="4">
        <v>0</v>
      </c>
      <c r="Q12" s="4">
        <v>1860.1</v>
      </c>
      <c r="R12" s="4">
        <v>1896.3</v>
      </c>
      <c r="S12" s="4">
        <v>2000</v>
      </c>
      <c r="T12" s="8">
        <v>0</v>
      </c>
      <c r="U12" s="8">
        <v>72400</v>
      </c>
      <c r="V12" s="8">
        <v>0</v>
      </c>
      <c r="W12" s="8">
        <v>0</v>
      </c>
      <c r="X12" s="11">
        <v>72400</v>
      </c>
      <c r="Y12" s="11">
        <v>1885.9</v>
      </c>
      <c r="Z12" s="11">
        <f>VLOOKUP(Table1[[#This Row],[FEEDER NAME]],[1]!Table1[[FEEDER NAME]:[UNMETERED SALES]],19,0)</f>
        <v>221142.8</v>
      </c>
      <c r="AA12" s="11">
        <v>63847.92</v>
      </c>
      <c r="AB12" s="12">
        <f>Table1[[#This Row],[Column1]]+Table1[[#This Row],[UNMETERED SALES]]</f>
        <v>284990.71999999997</v>
      </c>
      <c r="AC12" s="12">
        <v>65733.820000000007</v>
      </c>
      <c r="AD12" s="12">
        <v>9.2100000000000009</v>
      </c>
      <c r="AE12" s="4">
        <v>598030.93000000005</v>
      </c>
      <c r="AF12" s="4">
        <v>602282.99</v>
      </c>
      <c r="AG12" s="4">
        <v>0.90790000000000004</v>
      </c>
      <c r="AH12" s="4">
        <v>1.0071000000000001</v>
      </c>
      <c r="AI12" s="4">
        <v>9.2799999999999994</v>
      </c>
      <c r="AL12" s="4" t="s">
        <v>88</v>
      </c>
      <c r="AM12" s="4">
        <v>11121</v>
      </c>
    </row>
    <row r="13" spans="1:40" ht="28.5" customHeight="1" x14ac:dyDescent="0.25">
      <c r="A13" s="3">
        <v>14</v>
      </c>
      <c r="B13" s="3" t="s">
        <v>131</v>
      </c>
      <c r="C13" s="4" t="s">
        <v>132</v>
      </c>
      <c r="D13" s="4" t="s">
        <v>133</v>
      </c>
      <c r="E13" s="4" t="s">
        <v>134</v>
      </c>
      <c r="F13" s="4" t="s">
        <v>135</v>
      </c>
      <c r="G13" s="4" t="s">
        <v>134</v>
      </c>
      <c r="I13" s="3" t="s">
        <v>138</v>
      </c>
      <c r="J13" s="4" t="s">
        <v>107</v>
      </c>
      <c r="K13" s="4" t="s">
        <v>139</v>
      </c>
      <c r="L13" s="4">
        <v>5526</v>
      </c>
      <c r="M13" s="4">
        <v>4677</v>
      </c>
      <c r="N13" s="4">
        <v>849</v>
      </c>
      <c r="O13" s="4">
        <v>216</v>
      </c>
      <c r="P13" s="3">
        <v>216</v>
      </c>
      <c r="Q13" s="3">
        <v>28508.799999999999</v>
      </c>
      <c r="R13" s="3">
        <v>29301.599999999999</v>
      </c>
      <c r="S13" s="3">
        <v>2000</v>
      </c>
      <c r="T13" s="3">
        <v>0</v>
      </c>
      <c r="U13" s="3">
        <v>1585600</v>
      </c>
      <c r="V13" s="3">
        <v>480000</v>
      </c>
      <c r="W13" s="3">
        <v>0</v>
      </c>
      <c r="X13" s="3">
        <f>Table1[[#This Row],[CONSUMPTION T=(Q-P)*R+S]]+Table1[[#This Row],[IMPORTED ENERGY]]-Table1[[#This Row],[EXPORTED ENERGY]]</f>
        <v>2065600</v>
      </c>
      <c r="Y13" s="3">
        <v>1523990.56</v>
      </c>
      <c r="Z13" s="11">
        <f>VLOOKUP(Table1[[#This Row],[FEEDER NAME]],[1]!Table1[[FEEDER NAME]:[UNMETERED SALES]],19,0)</f>
        <v>391790</v>
      </c>
      <c r="AA13" s="11">
        <v>0</v>
      </c>
      <c r="AB13" s="6">
        <f>Table1[[#This Row],[Column1]]+Table1[[#This Row],[UNMETERED SALES]]</f>
        <v>391790</v>
      </c>
      <c r="AC13" s="6">
        <f>Table1[[#This Row],[UNMETERED SALES]]+Table1[[#This Row],[Column2]]+Table1[[#This Row],[METERED SALES]]</f>
        <v>1915780.56</v>
      </c>
      <c r="AD13" s="6">
        <f>(Table1[[#This Row],[NET CONSUMPTION X=T+U-V+W]]-Table1[[#This Row],[TOTAL SALES AA=Y+Z]])/Table1[[#This Row],[NET CONSUMPTION X=T+U-V+W]]*100</f>
        <v>7.253071262587139</v>
      </c>
      <c r="AE13" s="4">
        <v>15554467.1</v>
      </c>
      <c r="AF13" s="4">
        <v>9750558.9399999995</v>
      </c>
      <c r="AG13" s="4">
        <v>0.96109999999999995</v>
      </c>
      <c r="AH13" s="4">
        <v>0.62690000000000001</v>
      </c>
      <c r="AI13" s="4">
        <v>2.44</v>
      </c>
      <c r="AL13" s="4" t="s">
        <v>88</v>
      </c>
      <c r="AM13" s="4">
        <v>31241</v>
      </c>
    </row>
    <row r="14" spans="1:40" hidden="1" x14ac:dyDescent="0.25">
      <c r="A14" s="4">
        <v>6</v>
      </c>
      <c r="B14" s="4" t="s">
        <v>80</v>
      </c>
      <c r="C14" s="4" t="s">
        <v>81</v>
      </c>
      <c r="D14" s="4" t="s">
        <v>82</v>
      </c>
      <c r="E14" s="4" t="s">
        <v>109</v>
      </c>
      <c r="F14" s="4" t="s">
        <v>110</v>
      </c>
      <c r="G14" s="4" t="s">
        <v>109</v>
      </c>
      <c r="I14" s="4" t="s">
        <v>111</v>
      </c>
      <c r="J14" s="4" t="s">
        <v>100</v>
      </c>
      <c r="K14" s="4" t="s">
        <v>112</v>
      </c>
      <c r="L14" s="4">
        <v>6254</v>
      </c>
      <c r="M14" s="4">
        <v>4717</v>
      </c>
      <c r="N14" s="4">
        <v>1537</v>
      </c>
      <c r="O14" s="4">
        <v>76</v>
      </c>
      <c r="P14" s="4">
        <v>0</v>
      </c>
      <c r="Q14" s="4">
        <v>333.226</v>
      </c>
      <c r="R14" s="4">
        <v>368.00400000000002</v>
      </c>
      <c r="S14" s="4">
        <v>20000</v>
      </c>
      <c r="T14" s="8">
        <v>0</v>
      </c>
      <c r="U14" s="8">
        <v>695560</v>
      </c>
      <c r="V14" s="8">
        <v>0</v>
      </c>
      <c r="W14" s="8">
        <v>0</v>
      </c>
      <c r="X14" s="11">
        <v>695560</v>
      </c>
      <c r="Y14" s="11">
        <v>465124.29</v>
      </c>
      <c r="Z14" s="11">
        <f>VLOOKUP(Table1[[#This Row],[FEEDER NAME]],[1]!Table1[[FEEDER NAME]:[UNMETERED SALES]],19,0)</f>
        <v>61577.8</v>
      </c>
      <c r="AA14" s="11">
        <v>32508.79</v>
      </c>
      <c r="AB14" s="12">
        <f>Table1[[#This Row],[Column1]]+Table1[[#This Row],[UNMETERED SALES]]</f>
        <v>94086.59</v>
      </c>
      <c r="AC14" s="12">
        <v>497633.08</v>
      </c>
      <c r="AD14" s="12">
        <v>28.46</v>
      </c>
      <c r="AE14" s="4">
        <v>5390803.9199999999</v>
      </c>
      <c r="AF14" s="4">
        <v>3797729.5</v>
      </c>
      <c r="AG14" s="4">
        <v>0.71540000000000004</v>
      </c>
      <c r="AH14" s="4">
        <v>0.70450000000000002</v>
      </c>
      <c r="AI14" s="4">
        <v>20.05</v>
      </c>
      <c r="AL14" s="4" t="s">
        <v>88</v>
      </c>
      <c r="AM14" s="4">
        <v>11241</v>
      </c>
    </row>
    <row r="15" spans="1:40" hidden="1" x14ac:dyDescent="0.25">
      <c r="A15" s="4">
        <v>7</v>
      </c>
      <c r="B15" s="4" t="s">
        <v>80</v>
      </c>
      <c r="C15" s="4" t="s">
        <v>81</v>
      </c>
      <c r="D15" s="4" t="s">
        <v>82</v>
      </c>
      <c r="E15" s="4" t="s">
        <v>113</v>
      </c>
      <c r="F15" s="4" t="s">
        <v>114</v>
      </c>
      <c r="G15" s="4" t="s">
        <v>113</v>
      </c>
      <c r="I15" s="4" t="s">
        <v>115</v>
      </c>
      <c r="J15" s="4" t="s">
        <v>116</v>
      </c>
      <c r="K15" s="4" t="s">
        <v>117</v>
      </c>
      <c r="L15" s="4">
        <v>273</v>
      </c>
      <c r="M15" s="4">
        <v>202</v>
      </c>
      <c r="N15" s="4">
        <v>71</v>
      </c>
      <c r="O15" s="4">
        <v>0</v>
      </c>
      <c r="P15" s="4">
        <v>0</v>
      </c>
      <c r="Q15" s="4">
        <v>1363.2639999999999</v>
      </c>
      <c r="R15" s="4">
        <v>1388.0730000000001</v>
      </c>
      <c r="S15" s="4">
        <v>40000</v>
      </c>
      <c r="T15" s="8">
        <v>0</v>
      </c>
      <c r="U15" s="8">
        <v>992360</v>
      </c>
      <c r="V15" s="8">
        <v>0</v>
      </c>
      <c r="W15" s="8">
        <v>20000</v>
      </c>
      <c r="X15" s="11">
        <v>985254.1</v>
      </c>
      <c r="Y15" s="11">
        <v>963395.34</v>
      </c>
      <c r="Z15" s="11">
        <f>VLOOKUP(Table1[[#This Row],[FEEDER NAME]],[1]!Table1[[FEEDER NAME]:[UNMETERED SALES]],19,0)</f>
        <v>0</v>
      </c>
      <c r="AA15" s="11">
        <v>0</v>
      </c>
      <c r="AB15" s="12">
        <f>Table1[[#This Row],[Column1]]+Table1[[#This Row],[UNMETERED SALES]]</f>
        <v>0</v>
      </c>
      <c r="AC15" s="12">
        <v>963395.34</v>
      </c>
      <c r="AD15" s="12">
        <v>2.2200000000000002</v>
      </c>
      <c r="AE15" s="4">
        <v>9537201.4900000002</v>
      </c>
      <c r="AF15" s="4">
        <v>7709855.9500000002</v>
      </c>
      <c r="AG15" s="4">
        <v>0.9778</v>
      </c>
      <c r="AH15" s="4">
        <v>0.80840000000000001</v>
      </c>
      <c r="AI15" s="4">
        <v>1.79</v>
      </c>
      <c r="AJ15" s="4" t="s">
        <v>118</v>
      </c>
      <c r="AL15" s="4" t="s">
        <v>88</v>
      </c>
      <c r="AM15" s="4">
        <v>11221</v>
      </c>
    </row>
    <row r="16" spans="1:40" ht="28.5" customHeight="1" x14ac:dyDescent="0.25">
      <c r="A16" s="3">
        <v>74</v>
      </c>
      <c r="B16" s="3" t="s">
        <v>80</v>
      </c>
      <c r="C16" s="4" t="s">
        <v>81</v>
      </c>
      <c r="D16" s="4" t="s">
        <v>82</v>
      </c>
      <c r="E16" s="4" t="s">
        <v>83</v>
      </c>
      <c r="F16" s="4" t="s">
        <v>265</v>
      </c>
      <c r="G16" s="4" t="s">
        <v>83</v>
      </c>
      <c r="I16" s="3" t="s">
        <v>272</v>
      </c>
      <c r="J16" s="4" t="s">
        <v>148</v>
      </c>
      <c r="K16" s="4" t="s">
        <v>273</v>
      </c>
      <c r="L16" s="4">
        <v>234</v>
      </c>
      <c r="M16" s="4">
        <v>232</v>
      </c>
      <c r="N16" s="4">
        <v>2</v>
      </c>
      <c r="O16" s="4">
        <v>2</v>
      </c>
      <c r="P16" s="3">
        <v>2</v>
      </c>
      <c r="Q16" s="3">
        <v>0.29099999999999998</v>
      </c>
      <c r="R16" s="3">
        <v>1.8939999999999999</v>
      </c>
      <c r="S16" s="3">
        <v>40000</v>
      </c>
      <c r="T16" s="3">
        <v>0</v>
      </c>
      <c r="U16" s="3">
        <v>64120</v>
      </c>
      <c r="V16" s="3">
        <v>2000</v>
      </c>
      <c r="W16" s="3">
        <v>0</v>
      </c>
      <c r="X16" s="3">
        <f>Table1[[#This Row],[CONSUMPTION T=(Q-P)*R+S]]+Table1[[#This Row],[IMPORTED ENERGY]]-Table1[[#This Row],[EXPORTED ENERGY]]</f>
        <v>66120</v>
      </c>
      <c r="Y16" s="3">
        <v>59889</v>
      </c>
      <c r="Z16" s="11">
        <f>VLOOKUP(Table1[[#This Row],[FEEDER NAME]],[1]!Table1[[FEEDER NAME]:[UNMETERED SALES]],19,0)</f>
        <v>3800</v>
      </c>
      <c r="AA16" s="11">
        <v>0</v>
      </c>
      <c r="AB16" s="6">
        <f>Table1[[#This Row],[Column1]]+Table1[[#This Row],[UNMETERED SALES]]</f>
        <v>3800</v>
      </c>
      <c r="AC16" s="6">
        <f>Table1[[#This Row],[UNMETERED SALES]]+Table1[[#This Row],[Column2]]+Table1[[#This Row],[METERED SALES]]</f>
        <v>63689</v>
      </c>
      <c r="AD16" s="6">
        <f>(Table1[[#This Row],[NET CONSUMPTION X=T+U-V+W]]-Table1[[#This Row],[TOTAL SALES AA=Y+Z]])/Table1[[#This Row],[NET CONSUMPTION X=T+U-V+W]]*100</f>
        <v>3.6766485178463397</v>
      </c>
      <c r="AE16" s="4">
        <v>628325.99</v>
      </c>
      <c r="AF16" s="4">
        <v>610480.99</v>
      </c>
      <c r="AG16" s="4">
        <v>0.93400000000000005</v>
      </c>
      <c r="AH16" s="4">
        <v>0.97160000000000002</v>
      </c>
      <c r="AI16" s="4">
        <v>6.41</v>
      </c>
      <c r="AL16" s="4" t="s">
        <v>88</v>
      </c>
      <c r="AM16" s="4">
        <v>11251</v>
      </c>
    </row>
    <row r="17" spans="1:41" hidden="1" x14ac:dyDescent="0.25">
      <c r="A17" s="4">
        <v>9</v>
      </c>
      <c r="B17" s="4" t="s">
        <v>80</v>
      </c>
      <c r="C17" s="4" t="s">
        <v>81</v>
      </c>
      <c r="D17" s="4" t="s">
        <v>82</v>
      </c>
      <c r="E17" s="4" t="s">
        <v>82</v>
      </c>
      <c r="F17" s="4" t="s">
        <v>121</v>
      </c>
      <c r="G17" s="4" t="s">
        <v>82</v>
      </c>
      <c r="I17" s="4" t="s">
        <v>122</v>
      </c>
      <c r="J17" s="4" t="s">
        <v>93</v>
      </c>
      <c r="K17" s="4" t="s">
        <v>123</v>
      </c>
      <c r="L17" s="4">
        <v>529</v>
      </c>
      <c r="M17" s="4">
        <v>296</v>
      </c>
      <c r="N17" s="4">
        <v>233</v>
      </c>
      <c r="O17" s="4">
        <v>296</v>
      </c>
      <c r="P17" s="4">
        <v>223</v>
      </c>
      <c r="Q17" s="4">
        <v>2200.6999999999998</v>
      </c>
      <c r="R17" s="4">
        <v>2203.37</v>
      </c>
      <c r="S17" s="4">
        <v>40000</v>
      </c>
      <c r="T17" s="8">
        <v>0</v>
      </c>
      <c r="U17" s="8">
        <v>106800</v>
      </c>
      <c r="V17" s="8">
        <v>0</v>
      </c>
      <c r="W17" s="8">
        <v>0</v>
      </c>
      <c r="X17" s="11">
        <v>106800</v>
      </c>
      <c r="Y17" s="11">
        <v>0</v>
      </c>
      <c r="Z17" s="11">
        <f>VLOOKUP(Table1[[#This Row],[FEEDER NAME]],[1]!Table1[[FEEDER NAME]:[UNMETERED SALES]],19,0)</f>
        <v>225765.12</v>
      </c>
      <c r="AA17" s="11">
        <v>23797.27</v>
      </c>
      <c r="AB17" s="12">
        <f>Table1[[#This Row],[Column1]]+Table1[[#This Row],[UNMETERED SALES]]</f>
        <v>249562.38999999998</v>
      </c>
      <c r="AC17" s="12">
        <v>23797.27</v>
      </c>
      <c r="AD17" s="12">
        <v>77.72</v>
      </c>
      <c r="AE17" s="4">
        <v>214969.39</v>
      </c>
      <c r="AF17" s="4">
        <v>214969.39</v>
      </c>
      <c r="AG17" s="4">
        <v>0.2228</v>
      </c>
      <c r="AH17" s="4">
        <v>1</v>
      </c>
      <c r="AI17" s="4">
        <v>77.72</v>
      </c>
      <c r="AL17" s="4" t="s">
        <v>88</v>
      </c>
      <c r="AM17" s="4">
        <v>11211</v>
      </c>
    </row>
    <row r="18" spans="1:41" hidden="1" x14ac:dyDescent="0.25">
      <c r="A18" s="4">
        <v>10</v>
      </c>
      <c r="B18" s="4" t="s">
        <v>80</v>
      </c>
      <c r="C18" s="4" t="s">
        <v>81</v>
      </c>
      <c r="D18" s="4" t="s">
        <v>82</v>
      </c>
      <c r="E18" s="4" t="s">
        <v>82</v>
      </c>
      <c r="F18" s="4" t="s">
        <v>124</v>
      </c>
      <c r="G18" s="4" t="s">
        <v>82</v>
      </c>
      <c r="I18" s="4" t="s">
        <v>125</v>
      </c>
      <c r="J18" s="4" t="s">
        <v>93</v>
      </c>
      <c r="K18" s="4" t="s">
        <v>126</v>
      </c>
      <c r="L18" s="4">
        <v>709</v>
      </c>
      <c r="M18" s="4">
        <v>278</v>
      </c>
      <c r="N18" s="4">
        <v>431</v>
      </c>
      <c r="O18" s="4">
        <v>277</v>
      </c>
      <c r="P18" s="4">
        <v>0</v>
      </c>
      <c r="Q18" s="4">
        <v>577.904</v>
      </c>
      <c r="R18" s="4">
        <v>582.46600000000001</v>
      </c>
      <c r="S18" s="4">
        <v>40000</v>
      </c>
      <c r="T18" s="8">
        <v>0</v>
      </c>
      <c r="U18" s="8">
        <v>182480</v>
      </c>
      <c r="V18" s="8">
        <v>0</v>
      </c>
      <c r="W18" s="8">
        <v>0</v>
      </c>
      <c r="X18" s="11">
        <v>182480</v>
      </c>
      <c r="Y18" s="11">
        <v>0</v>
      </c>
      <c r="Z18" s="11">
        <f>VLOOKUP(Table1[[#This Row],[FEEDER NAME]],[1]!Table1[[FEEDER NAME]:[UNMETERED SALES]],19,0)</f>
        <v>362700.31599999999</v>
      </c>
      <c r="AA18" s="11">
        <v>164869.304</v>
      </c>
      <c r="AB18" s="12">
        <f>Table1[[#This Row],[Column1]]+Table1[[#This Row],[UNMETERED SALES]]</f>
        <v>527569.62</v>
      </c>
      <c r="AC18" s="12">
        <v>164869.304</v>
      </c>
      <c r="AD18" s="12">
        <v>9.65</v>
      </c>
      <c r="AE18" s="4">
        <v>1524527.76</v>
      </c>
      <c r="AF18" s="4">
        <v>1524527.76</v>
      </c>
      <c r="AG18" s="4">
        <v>0.90349999999999997</v>
      </c>
      <c r="AH18" s="4">
        <v>1</v>
      </c>
      <c r="AI18" s="4">
        <v>9.65</v>
      </c>
      <c r="AL18" s="4" t="s">
        <v>88</v>
      </c>
      <c r="AM18" s="4">
        <v>11211</v>
      </c>
    </row>
    <row r="19" spans="1:41" hidden="1" x14ac:dyDescent="0.25">
      <c r="A19" s="4">
        <v>11</v>
      </c>
      <c r="B19" s="4" t="s">
        <v>80</v>
      </c>
      <c r="C19" s="4" t="s">
        <v>81</v>
      </c>
      <c r="D19" s="4" t="s">
        <v>82</v>
      </c>
      <c r="E19" s="4" t="s">
        <v>82</v>
      </c>
      <c r="F19" s="4" t="s">
        <v>124</v>
      </c>
      <c r="G19" s="4" t="s">
        <v>82</v>
      </c>
      <c r="I19" s="4" t="s">
        <v>127</v>
      </c>
      <c r="J19" s="4" t="s">
        <v>116</v>
      </c>
      <c r="K19" s="4" t="s">
        <v>128</v>
      </c>
      <c r="L19" s="4">
        <v>14</v>
      </c>
      <c r="M19" s="4">
        <v>8</v>
      </c>
      <c r="N19" s="4">
        <v>6</v>
      </c>
      <c r="O19" s="4">
        <v>7</v>
      </c>
      <c r="P19" s="4">
        <v>0</v>
      </c>
      <c r="Q19" s="4">
        <v>576.06100000000004</v>
      </c>
      <c r="R19" s="4">
        <v>589.12599999999998</v>
      </c>
      <c r="S19" s="4">
        <v>40000</v>
      </c>
      <c r="T19" s="8">
        <v>0</v>
      </c>
      <c r="U19" s="8">
        <v>522600</v>
      </c>
      <c r="V19" s="8">
        <v>0</v>
      </c>
      <c r="W19" s="8">
        <v>0</v>
      </c>
      <c r="X19" s="11">
        <v>522600</v>
      </c>
      <c r="Y19" s="11">
        <v>525125</v>
      </c>
      <c r="Z19" s="11">
        <f>VLOOKUP(Table1[[#This Row],[FEEDER NAME]],[1]!Table1[[FEEDER NAME]:[UNMETERED SALES]],19,0)</f>
        <v>9795.5</v>
      </c>
      <c r="AA19" s="11">
        <v>5023.3950000000004</v>
      </c>
      <c r="AB19" s="12">
        <f>Table1[[#This Row],[Column1]]+Table1[[#This Row],[UNMETERED SALES]]</f>
        <v>14818.895</v>
      </c>
      <c r="AC19" s="12">
        <v>530148.39500000002</v>
      </c>
      <c r="AD19" s="12">
        <v>-1.44</v>
      </c>
      <c r="AE19" s="4">
        <v>1085845.04</v>
      </c>
      <c r="AF19" s="4">
        <v>1453013.04</v>
      </c>
      <c r="AG19" s="4">
        <v>1.0144</v>
      </c>
      <c r="AH19" s="4">
        <v>1.3381000000000001</v>
      </c>
      <c r="AI19" s="4">
        <v>-1.93</v>
      </c>
      <c r="AL19" s="4" t="s">
        <v>88</v>
      </c>
      <c r="AM19" s="4">
        <v>11211</v>
      </c>
    </row>
    <row r="20" spans="1:41" ht="28.5" customHeight="1" x14ac:dyDescent="0.25">
      <c r="A20" s="3">
        <v>99</v>
      </c>
      <c r="B20" s="3" t="s">
        <v>80</v>
      </c>
      <c r="C20" s="4" t="s">
        <v>81</v>
      </c>
      <c r="D20" s="4" t="s">
        <v>82</v>
      </c>
      <c r="E20" s="4" t="s">
        <v>83</v>
      </c>
      <c r="F20" s="4" t="s">
        <v>327</v>
      </c>
      <c r="G20" s="4" t="s">
        <v>83</v>
      </c>
      <c r="I20" s="3" t="s">
        <v>328</v>
      </c>
      <c r="J20" s="4" t="s">
        <v>329</v>
      </c>
      <c r="K20" s="4" t="s">
        <v>330</v>
      </c>
      <c r="L20" s="4">
        <v>1252</v>
      </c>
      <c r="M20" s="4">
        <v>1130</v>
      </c>
      <c r="N20" s="4">
        <v>122</v>
      </c>
      <c r="O20" s="4">
        <v>59</v>
      </c>
      <c r="P20" s="3">
        <v>59</v>
      </c>
      <c r="Q20" s="3">
        <v>919.2</v>
      </c>
      <c r="R20" s="3">
        <v>1174</v>
      </c>
      <c r="S20" s="3">
        <v>2000</v>
      </c>
      <c r="T20" s="3">
        <v>0</v>
      </c>
      <c r="U20" s="3">
        <v>509600</v>
      </c>
      <c r="V20" s="3">
        <v>410000</v>
      </c>
      <c r="W20" s="3">
        <v>0</v>
      </c>
      <c r="X20" s="3">
        <f>Table1[[#This Row],[CONSUMPTION T=(Q-P)*R+S]]+Table1[[#This Row],[IMPORTED ENERGY]]-Table1[[#This Row],[EXPORTED ENERGY]]</f>
        <v>919600</v>
      </c>
      <c r="Y20" s="3">
        <v>747093.62</v>
      </c>
      <c r="Z20" s="11">
        <f>VLOOKUP(Table1[[#This Row],[FEEDER NAME]],[1]!Table1[[FEEDER NAME]:[UNMETERED SALES]],19,0)</f>
        <v>105771</v>
      </c>
      <c r="AA20" s="11">
        <v>0</v>
      </c>
      <c r="AB20" s="6">
        <v>108252</v>
      </c>
      <c r="AC20" s="6">
        <f>Table1[[#This Row],[UNMETERED SALES]]+Table1[[#This Row],[Column2]]+Table1[[#This Row],[METERED SALES]]</f>
        <v>855345.62</v>
      </c>
      <c r="AD20" s="6">
        <f>(Table1[[#This Row],[NET CONSUMPTION X=T+U-V+W]]-Table1[[#This Row],[TOTAL SALES AA=Y+Z]])/Table1[[#This Row],[NET CONSUMPTION X=T+U-V+W]]*100</f>
        <v>6.9872096563723369</v>
      </c>
      <c r="AE20" s="4">
        <v>7375648.6699999999</v>
      </c>
      <c r="AF20" s="4">
        <v>2877776.39</v>
      </c>
      <c r="AG20" s="4">
        <v>1.466</v>
      </c>
      <c r="AH20" s="4">
        <v>0.39019999999999999</v>
      </c>
      <c r="AI20" s="4">
        <v>-18.18</v>
      </c>
      <c r="AL20" s="4" t="s">
        <v>88</v>
      </c>
      <c r="AM20" s="4">
        <v>11251</v>
      </c>
      <c r="AO20" s="4">
        <v>108252</v>
      </c>
    </row>
    <row r="21" spans="1:41" hidden="1" x14ac:dyDescent="0.25">
      <c r="A21" s="4">
        <v>13</v>
      </c>
      <c r="B21" s="4" t="s">
        <v>131</v>
      </c>
      <c r="C21" s="4" t="s">
        <v>132</v>
      </c>
      <c r="D21" s="4" t="s">
        <v>133</v>
      </c>
      <c r="E21" s="4" t="s">
        <v>134</v>
      </c>
      <c r="F21" s="4" t="s">
        <v>135</v>
      </c>
      <c r="G21" s="4" t="s">
        <v>134</v>
      </c>
      <c r="I21" s="4" t="s">
        <v>136</v>
      </c>
      <c r="J21" s="4" t="s">
        <v>107</v>
      </c>
      <c r="K21" s="4" t="s">
        <v>137</v>
      </c>
      <c r="L21" s="4">
        <v>86</v>
      </c>
      <c r="M21" s="4">
        <v>51</v>
      </c>
      <c r="N21" s="4">
        <v>35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8">
        <v>0</v>
      </c>
      <c r="U21" s="8">
        <v>0</v>
      </c>
      <c r="V21" s="8">
        <v>0</v>
      </c>
      <c r="W21" s="8">
        <v>0</v>
      </c>
      <c r="X21" s="11">
        <f>Table1[[#This Row],[CONSUMPTION T=(Q-P)*R+S]]+Table1[[#This Row],[IMPORTED ENERGY]]-Table1[[#This Row],[EXPORTED ENERGY]]</f>
        <v>0</v>
      </c>
      <c r="Y21" s="11">
        <v>809.67</v>
      </c>
      <c r="Z21" s="11">
        <f>VLOOKUP(Table1[[#This Row],[FEEDER NAME]],[1]!Table1[[FEEDER NAME]:[UNMETERED SALES]],19,0)</f>
        <v>0</v>
      </c>
      <c r="AA21" s="11">
        <v>0</v>
      </c>
      <c r="AB21" s="12">
        <f>Table1[[#This Row],[Column1]]+Table1[[#This Row],[UNMETERED SALES]]</f>
        <v>0</v>
      </c>
      <c r="AC21" s="12">
        <f>Table1[[#This Row],[UNMETERED SALES]]+Table1[[#This Row],[Column2]]+Table1[[#This Row],[METERED SALES]]</f>
        <v>809.67</v>
      </c>
      <c r="AD21" s="12" t="e">
        <f>(Table1[[#This Row],[NET CONSUMPTION X=T+U-V+W]]-Table1[[#This Row],[TOTAL SALES AA=Y+Z]])/Table1[[#This Row],[NET CONSUMPTION X=T+U-V+W]]*100</f>
        <v>#DIV/0!</v>
      </c>
      <c r="AE21" s="4">
        <v>30090</v>
      </c>
      <c r="AF21" s="4">
        <v>75902</v>
      </c>
      <c r="AG21" s="4">
        <v>0</v>
      </c>
      <c r="AH21" s="4">
        <v>2.5225</v>
      </c>
      <c r="AI21" s="4">
        <v>252.25</v>
      </c>
      <c r="AL21" s="4" t="s">
        <v>88</v>
      </c>
      <c r="AM21" s="4">
        <v>31241</v>
      </c>
    </row>
    <row r="22" spans="1:41" ht="28.5" customHeight="1" x14ac:dyDescent="0.25">
      <c r="A22" s="3">
        <v>100</v>
      </c>
      <c r="B22" s="3" t="s">
        <v>80</v>
      </c>
      <c r="C22" s="4" t="s">
        <v>81</v>
      </c>
      <c r="D22" s="4" t="s">
        <v>82</v>
      </c>
      <c r="E22" s="4" t="s">
        <v>83</v>
      </c>
      <c r="F22" s="4" t="s">
        <v>327</v>
      </c>
      <c r="G22" s="4" t="s">
        <v>83</v>
      </c>
      <c r="I22" s="3" t="s">
        <v>331</v>
      </c>
      <c r="J22" s="4" t="s">
        <v>329</v>
      </c>
      <c r="K22" s="4" t="s">
        <v>332</v>
      </c>
      <c r="L22" s="4">
        <v>1717</v>
      </c>
      <c r="M22" s="4">
        <v>1566</v>
      </c>
      <c r="N22" s="4">
        <v>151</v>
      </c>
      <c r="O22" s="4">
        <v>193</v>
      </c>
      <c r="P22" s="3">
        <v>193</v>
      </c>
      <c r="Q22" s="3">
        <v>1368.8</v>
      </c>
      <c r="R22" s="3">
        <v>1708.4</v>
      </c>
      <c r="S22" s="3">
        <v>2000</v>
      </c>
      <c r="T22" s="3">
        <v>0</v>
      </c>
      <c r="U22" s="3">
        <v>679200</v>
      </c>
      <c r="V22" s="3">
        <v>0</v>
      </c>
      <c r="W22" s="3">
        <v>0</v>
      </c>
      <c r="X22" s="3">
        <f>Table1[[#This Row],[CONSUMPTION T=(Q-P)*R+S]]+Table1[[#This Row],[IMPORTED ENERGY]]-Table1[[#This Row],[EXPORTED ENERGY]]</f>
        <v>679200</v>
      </c>
      <c r="Y22" s="3">
        <v>294868.28000000003</v>
      </c>
      <c r="Z22" s="11">
        <f>VLOOKUP(Table1[[#This Row],[FEEDER NAME]],[1]!Table1[[FEEDER NAME]:[UNMETERED SALES]],19,0)</f>
        <v>336644.5</v>
      </c>
      <c r="AA22" s="11">
        <v>0</v>
      </c>
      <c r="AB22" s="6">
        <f>Table1[[#This Row],[Column1]]+Table1[[#This Row],[UNMETERED SALES]]</f>
        <v>336644.5</v>
      </c>
      <c r="AC22" s="6">
        <f>Table1[[#This Row],[UNMETERED SALES]]+Table1[[#This Row],[Column2]]+Table1[[#This Row],[METERED SALES]]</f>
        <v>631512.78</v>
      </c>
      <c r="AD22" s="6">
        <f>(Table1[[#This Row],[NET CONSUMPTION X=T+U-V+W]]-Table1[[#This Row],[TOTAL SALES AA=Y+Z]])/Table1[[#This Row],[NET CONSUMPTION X=T+U-V+W]]*100</f>
        <v>7.0210865724381577</v>
      </c>
      <c r="AE22" s="4">
        <v>2723799.49</v>
      </c>
      <c r="AF22" s="4">
        <v>1233351.05</v>
      </c>
      <c r="AG22" s="4">
        <v>0.43409999999999999</v>
      </c>
      <c r="AH22" s="4">
        <v>0.45279999999999998</v>
      </c>
      <c r="AI22" s="4">
        <v>25.62</v>
      </c>
      <c r="AL22" s="4" t="s">
        <v>88</v>
      </c>
      <c r="AM22" s="4">
        <v>11251</v>
      </c>
    </row>
    <row r="23" spans="1:41" hidden="1" x14ac:dyDescent="0.25">
      <c r="A23" s="4">
        <v>15</v>
      </c>
      <c r="B23" s="4" t="s">
        <v>80</v>
      </c>
      <c r="C23" s="4" t="s">
        <v>140</v>
      </c>
      <c r="D23" s="4" t="s">
        <v>141</v>
      </c>
      <c r="E23" s="4" t="s">
        <v>142</v>
      </c>
      <c r="F23" s="4" t="s">
        <v>143</v>
      </c>
      <c r="G23" s="4" t="s">
        <v>142</v>
      </c>
      <c r="I23" s="4" t="s">
        <v>144</v>
      </c>
      <c r="J23" s="4" t="s">
        <v>93</v>
      </c>
      <c r="K23" s="4" t="s">
        <v>145</v>
      </c>
      <c r="L23" s="4">
        <v>354</v>
      </c>
      <c r="M23" s="4">
        <v>271</v>
      </c>
      <c r="N23" s="4">
        <v>83</v>
      </c>
      <c r="O23" s="4">
        <v>257</v>
      </c>
      <c r="P23" s="4">
        <v>257</v>
      </c>
      <c r="Y23" s="11">
        <v>1284.52</v>
      </c>
      <c r="Z23" s="11">
        <f>VLOOKUP(Table1[[#This Row],[FEEDER NAME]],[1]!Table1[[FEEDER NAME]:[UNMETERED SALES]],19,0)</f>
        <v>287253.71999999997</v>
      </c>
      <c r="AA23" s="11">
        <v>0</v>
      </c>
      <c r="AB23" s="12">
        <f>Table1[[#This Row],[Column1]]+Table1[[#This Row],[UNMETERED SALES]]</f>
        <v>287253.71999999997</v>
      </c>
      <c r="AC23" s="12">
        <v>1284.52</v>
      </c>
      <c r="AE23" s="4">
        <v>15946.95</v>
      </c>
      <c r="AF23" s="4">
        <v>31150.95</v>
      </c>
      <c r="AG23" s="4">
        <v>0</v>
      </c>
      <c r="AH23" s="4">
        <v>1.9534</v>
      </c>
      <c r="AI23" s="4">
        <v>195.34</v>
      </c>
      <c r="AL23" s="4" t="s">
        <v>88</v>
      </c>
      <c r="AM23" s="4">
        <v>12431</v>
      </c>
    </row>
    <row r="24" spans="1:41" hidden="1" x14ac:dyDescent="0.25">
      <c r="A24" s="4">
        <v>16</v>
      </c>
      <c r="B24" s="4" t="s">
        <v>80</v>
      </c>
      <c r="C24" s="4" t="s">
        <v>81</v>
      </c>
      <c r="D24" s="4" t="s">
        <v>82</v>
      </c>
      <c r="E24" s="4" t="s">
        <v>82</v>
      </c>
      <c r="F24" s="4" t="s">
        <v>146</v>
      </c>
      <c r="G24" s="4" t="s">
        <v>82</v>
      </c>
      <c r="I24" s="4" t="s">
        <v>147</v>
      </c>
      <c r="J24" s="4" t="s">
        <v>148</v>
      </c>
      <c r="K24" s="4" t="s">
        <v>149</v>
      </c>
      <c r="L24" s="4">
        <v>2152</v>
      </c>
      <c r="M24" s="4">
        <v>121</v>
      </c>
      <c r="N24" s="4">
        <v>2031</v>
      </c>
      <c r="O24" s="4">
        <v>1</v>
      </c>
      <c r="P24" s="4">
        <v>0</v>
      </c>
      <c r="Q24" s="4">
        <v>0</v>
      </c>
      <c r="R24" s="4">
        <v>0</v>
      </c>
      <c r="S24" s="4">
        <v>40000</v>
      </c>
      <c r="T24" s="8">
        <v>0</v>
      </c>
      <c r="U24" s="8">
        <v>0</v>
      </c>
      <c r="V24" s="8">
        <v>0</v>
      </c>
      <c r="W24" s="8">
        <v>0</v>
      </c>
      <c r="X24" s="11">
        <v>0</v>
      </c>
      <c r="Y24" s="11">
        <v>31945.99</v>
      </c>
      <c r="Z24" s="11">
        <f>VLOOKUP(Table1[[#This Row],[FEEDER NAME]],[1]!Table1[[FEEDER NAME]:[UNMETERED SALES]],19,0)</f>
        <v>1507</v>
      </c>
      <c r="AA24" s="11">
        <v>772.83</v>
      </c>
      <c r="AB24" s="12">
        <f>Table1[[#This Row],[Column1]]+Table1[[#This Row],[UNMETERED SALES]]</f>
        <v>2279.83</v>
      </c>
      <c r="AC24" s="12">
        <v>32718.82</v>
      </c>
      <c r="AD24" s="12">
        <v>-3271882</v>
      </c>
      <c r="AE24" s="4">
        <v>389397.22</v>
      </c>
      <c r="AF24" s="4">
        <v>142973.95000000001</v>
      </c>
      <c r="AG24" s="4">
        <v>0</v>
      </c>
      <c r="AH24" s="4">
        <v>0.36720000000000003</v>
      </c>
      <c r="AI24" s="4">
        <v>36.72</v>
      </c>
      <c r="AL24" s="4" t="s">
        <v>88</v>
      </c>
      <c r="AM24" s="4">
        <v>11211</v>
      </c>
    </row>
    <row r="25" spans="1:41" hidden="1" x14ac:dyDescent="0.25">
      <c r="A25" s="4">
        <v>17</v>
      </c>
      <c r="B25" s="4" t="s">
        <v>80</v>
      </c>
      <c r="C25" s="4" t="s">
        <v>81</v>
      </c>
      <c r="D25" s="4" t="s">
        <v>82</v>
      </c>
      <c r="E25" s="4" t="s">
        <v>82</v>
      </c>
      <c r="F25" s="4" t="s">
        <v>146</v>
      </c>
      <c r="G25" s="4" t="s">
        <v>82</v>
      </c>
      <c r="I25" s="4" t="s">
        <v>150</v>
      </c>
      <c r="J25" s="4" t="s">
        <v>107</v>
      </c>
      <c r="K25" s="4" t="s">
        <v>151</v>
      </c>
      <c r="L25" s="4">
        <v>5705</v>
      </c>
      <c r="M25" s="4">
        <v>4862</v>
      </c>
      <c r="N25" s="4">
        <v>843</v>
      </c>
      <c r="O25" s="4">
        <v>98</v>
      </c>
      <c r="P25" s="4">
        <v>0</v>
      </c>
      <c r="Q25" s="4">
        <v>2079.924</v>
      </c>
      <c r="R25" s="4">
        <v>2119.7370000000001</v>
      </c>
      <c r="S25" s="4">
        <v>40000</v>
      </c>
      <c r="T25" s="8">
        <v>0</v>
      </c>
      <c r="U25" s="8">
        <v>1592520</v>
      </c>
      <c r="V25" s="8">
        <v>0</v>
      </c>
      <c r="W25" s="8">
        <v>0</v>
      </c>
      <c r="X25" s="11">
        <v>1592520</v>
      </c>
      <c r="Y25" s="11">
        <v>1188605.1299999999</v>
      </c>
      <c r="Z25" s="11">
        <f>VLOOKUP(Table1[[#This Row],[FEEDER NAME]],[1]!Table1[[FEEDER NAME]:[UNMETERED SALES]],19,0)</f>
        <v>147309.25</v>
      </c>
      <c r="AA25" s="11">
        <v>75544.133000000002</v>
      </c>
      <c r="AB25" s="12">
        <f>Table1[[#This Row],[Column1]]+Table1[[#This Row],[UNMETERED SALES]]</f>
        <v>222853.383</v>
      </c>
      <c r="AC25" s="12">
        <v>1264149.263</v>
      </c>
      <c r="AD25" s="12">
        <v>20.62</v>
      </c>
      <c r="AE25" s="4">
        <v>12540195.973999999</v>
      </c>
      <c r="AF25" s="4">
        <v>9568410.4199999999</v>
      </c>
      <c r="AG25" s="4">
        <v>0.79379999999999995</v>
      </c>
      <c r="AH25" s="4">
        <v>0.76300000000000001</v>
      </c>
      <c r="AI25" s="4">
        <v>15.73</v>
      </c>
      <c r="AL25" s="4" t="s">
        <v>88</v>
      </c>
      <c r="AM25" s="4">
        <v>11211</v>
      </c>
    </row>
    <row r="26" spans="1:41" ht="28.5" customHeight="1" x14ac:dyDescent="0.25">
      <c r="A26" s="3">
        <v>55</v>
      </c>
      <c r="B26" s="3" t="s">
        <v>80</v>
      </c>
      <c r="C26" s="4" t="s">
        <v>81</v>
      </c>
      <c r="D26" s="4" t="s">
        <v>82</v>
      </c>
      <c r="E26" s="4" t="s">
        <v>83</v>
      </c>
      <c r="F26" s="4" t="s">
        <v>176</v>
      </c>
      <c r="G26" s="4" t="s">
        <v>83</v>
      </c>
      <c r="I26" s="3" t="s">
        <v>232</v>
      </c>
      <c r="J26" s="4" t="s">
        <v>148</v>
      </c>
      <c r="K26" s="4" t="s">
        <v>233</v>
      </c>
      <c r="L26" s="4">
        <v>3825</v>
      </c>
      <c r="M26" s="4">
        <v>3424</v>
      </c>
      <c r="N26" s="4">
        <v>401</v>
      </c>
      <c r="O26" s="4">
        <v>1</v>
      </c>
      <c r="P26" s="3">
        <v>1</v>
      </c>
      <c r="Q26" s="3">
        <v>1516.9469999999999</v>
      </c>
      <c r="R26" s="3">
        <v>1516.9469999999999</v>
      </c>
      <c r="S26" s="3">
        <v>40000</v>
      </c>
      <c r="T26" s="3">
        <v>0</v>
      </c>
      <c r="U26" s="3">
        <v>0</v>
      </c>
      <c r="V26" s="3">
        <v>1190760</v>
      </c>
      <c r="W26" s="3">
        <v>940000</v>
      </c>
      <c r="X26" s="3">
        <f>Table1[[#This Row],[CONSUMPTION T=(Q-P)*R+S]]+Table1[[#This Row],[IMPORTED ENERGY]]-Table1[[#This Row],[EXPORTED ENERGY]]</f>
        <v>250760</v>
      </c>
      <c r="Y26" s="3">
        <v>233973.13</v>
      </c>
      <c r="Z26" s="11">
        <f>VLOOKUP(Table1[[#This Row],[FEEDER NAME]],[1]!Table1[[FEEDER NAME]:[UNMETERED SALES]],19,0)</f>
        <v>1930</v>
      </c>
      <c r="AA26" s="11">
        <v>0</v>
      </c>
      <c r="AB26" s="6">
        <f>Table1[[#This Row],[Column1]]+Table1[[#This Row],[UNMETERED SALES]]</f>
        <v>1930</v>
      </c>
      <c r="AC26" s="6">
        <f>Table1[[#This Row],[UNMETERED SALES]]+Table1[[#This Row],[Column2]]+Table1[[#This Row],[METERED SALES]]</f>
        <v>235903.13</v>
      </c>
      <c r="AD26" s="6">
        <f>(Table1[[#This Row],[NET CONSUMPTION X=T+U-V+W]]-Table1[[#This Row],[TOTAL SALES AA=Y+Z]])/Table1[[#This Row],[NET CONSUMPTION X=T+U-V+W]]*100</f>
        <v>5.9247368001276097</v>
      </c>
      <c r="AE26" s="4">
        <v>2315176.41</v>
      </c>
      <c r="AF26" s="4">
        <v>1407155.51</v>
      </c>
      <c r="AG26" s="4">
        <v>0</v>
      </c>
      <c r="AH26" s="4">
        <v>0.60780000000000001</v>
      </c>
      <c r="AI26" s="4">
        <v>60.78</v>
      </c>
      <c r="AL26" s="4" t="s">
        <v>88</v>
      </c>
      <c r="AM26" s="4">
        <v>11251</v>
      </c>
    </row>
    <row r="27" spans="1:41" hidden="1" x14ac:dyDescent="0.25">
      <c r="A27" s="4">
        <v>19</v>
      </c>
      <c r="B27" s="4" t="s">
        <v>80</v>
      </c>
      <c r="C27" s="4" t="s">
        <v>81</v>
      </c>
      <c r="D27" s="4" t="s">
        <v>82</v>
      </c>
      <c r="E27" s="4" t="s">
        <v>82</v>
      </c>
      <c r="F27" s="4" t="s">
        <v>105</v>
      </c>
      <c r="G27" s="4" t="s">
        <v>82</v>
      </c>
      <c r="I27" s="4" t="s">
        <v>156</v>
      </c>
      <c r="J27" s="4" t="s">
        <v>148</v>
      </c>
      <c r="K27" s="4" t="s">
        <v>157</v>
      </c>
      <c r="L27" s="4">
        <v>2573</v>
      </c>
      <c r="M27" s="4">
        <v>1999</v>
      </c>
      <c r="N27" s="4">
        <v>574</v>
      </c>
      <c r="O27" s="4">
        <v>89</v>
      </c>
      <c r="P27" s="4">
        <v>0</v>
      </c>
      <c r="Q27" s="4">
        <v>1462.817</v>
      </c>
      <c r="R27" s="4">
        <v>1482.354</v>
      </c>
      <c r="S27" s="4">
        <v>40000</v>
      </c>
      <c r="T27" s="8">
        <v>0</v>
      </c>
      <c r="U27" s="8">
        <v>781480</v>
      </c>
      <c r="V27" s="8">
        <v>0</v>
      </c>
      <c r="W27" s="8">
        <v>0</v>
      </c>
      <c r="X27" s="11">
        <v>781480</v>
      </c>
      <c r="Y27" s="11">
        <v>249541.25</v>
      </c>
      <c r="Z27" s="11">
        <f>VLOOKUP(Table1[[#This Row],[FEEDER NAME]],[1]!Table1[[FEEDER NAME]:[UNMETERED SALES]],19,0)</f>
        <v>134123</v>
      </c>
      <c r="AA27" s="11">
        <v>68781.87</v>
      </c>
      <c r="AB27" s="12">
        <f>Table1[[#This Row],[Column1]]+Table1[[#This Row],[UNMETERED SALES]]</f>
        <v>202904.87</v>
      </c>
      <c r="AC27" s="12">
        <v>318323.12</v>
      </c>
      <c r="AD27" s="12">
        <v>59.27</v>
      </c>
      <c r="AE27" s="4">
        <v>3225331.98</v>
      </c>
      <c r="AF27" s="4">
        <v>2548894.61</v>
      </c>
      <c r="AG27" s="4">
        <v>0.4073</v>
      </c>
      <c r="AH27" s="4">
        <v>0.7903</v>
      </c>
      <c r="AI27" s="4">
        <v>46.84</v>
      </c>
      <c r="AL27" s="4" t="s">
        <v>88</v>
      </c>
      <c r="AM27" s="4">
        <v>11211</v>
      </c>
    </row>
    <row r="28" spans="1:41" hidden="1" x14ac:dyDescent="0.25">
      <c r="A28" s="4">
        <v>20</v>
      </c>
      <c r="B28" s="4" t="s">
        <v>80</v>
      </c>
      <c r="C28" s="4" t="s">
        <v>81</v>
      </c>
      <c r="D28" s="4" t="s">
        <v>82</v>
      </c>
      <c r="E28" s="4" t="s">
        <v>82</v>
      </c>
      <c r="F28" s="4" t="s">
        <v>158</v>
      </c>
      <c r="G28" s="4" t="s">
        <v>82</v>
      </c>
      <c r="I28" s="4" t="s">
        <v>159</v>
      </c>
      <c r="J28" s="4" t="s">
        <v>100</v>
      </c>
      <c r="K28" s="4" t="s">
        <v>160</v>
      </c>
      <c r="L28" s="4">
        <v>7592</v>
      </c>
      <c r="M28" s="4">
        <v>5059</v>
      </c>
      <c r="N28" s="4">
        <v>2533</v>
      </c>
      <c r="O28" s="4">
        <v>207</v>
      </c>
      <c r="P28" s="4">
        <v>0</v>
      </c>
      <c r="Q28" s="4">
        <v>16917.2</v>
      </c>
      <c r="R28" s="4">
        <v>17502.599999999999</v>
      </c>
      <c r="S28" s="4">
        <v>2000</v>
      </c>
      <c r="T28" s="8">
        <v>0</v>
      </c>
      <c r="U28" s="8">
        <v>1170800</v>
      </c>
      <c r="V28" s="8">
        <v>0</v>
      </c>
      <c r="W28" s="8">
        <v>0</v>
      </c>
      <c r="X28" s="11">
        <v>1170800</v>
      </c>
      <c r="Y28" s="11">
        <v>492374.26</v>
      </c>
      <c r="Z28" s="11">
        <f>VLOOKUP(Table1[[#This Row],[FEEDER NAME]],[1]!Table1[[FEEDER NAME]:[UNMETERED SALES]],19,0)</f>
        <v>308633.59999999998</v>
      </c>
      <c r="AA28" s="11">
        <v>157502.75399999999</v>
      </c>
      <c r="AB28" s="12">
        <f>Table1[[#This Row],[Column1]]+Table1[[#This Row],[UNMETERED SALES]]</f>
        <v>466136.35399999993</v>
      </c>
      <c r="AC28" s="12">
        <v>649877.01399999997</v>
      </c>
      <c r="AD28" s="12">
        <v>44.49</v>
      </c>
      <c r="AE28" s="4">
        <v>6836888.7199999997</v>
      </c>
      <c r="AF28" s="4">
        <v>4891797.75</v>
      </c>
      <c r="AG28" s="4">
        <v>0.55510000000000004</v>
      </c>
      <c r="AH28" s="4">
        <v>0.71550000000000002</v>
      </c>
      <c r="AI28" s="4">
        <v>31.83</v>
      </c>
      <c r="AL28" s="4" t="s">
        <v>88</v>
      </c>
      <c r="AM28" s="4">
        <v>11211</v>
      </c>
    </row>
    <row r="29" spans="1:41" hidden="1" x14ac:dyDescent="0.25">
      <c r="A29" s="4">
        <v>21</v>
      </c>
      <c r="B29" s="4" t="s">
        <v>80</v>
      </c>
      <c r="C29" s="4" t="s">
        <v>81</v>
      </c>
      <c r="D29" s="4" t="s">
        <v>82</v>
      </c>
      <c r="E29" s="4" t="s">
        <v>82</v>
      </c>
      <c r="F29" s="4" t="s">
        <v>124</v>
      </c>
      <c r="G29" s="4" t="s">
        <v>82</v>
      </c>
      <c r="I29" s="4" t="s">
        <v>161</v>
      </c>
      <c r="J29" s="4" t="s">
        <v>93</v>
      </c>
      <c r="K29" s="4" t="s">
        <v>162</v>
      </c>
      <c r="L29" s="4">
        <v>523</v>
      </c>
      <c r="M29" s="4">
        <v>330</v>
      </c>
      <c r="N29" s="4">
        <v>193</v>
      </c>
      <c r="O29" s="4">
        <v>328</v>
      </c>
      <c r="P29" s="4">
        <v>63</v>
      </c>
      <c r="Q29" s="4">
        <v>690.85799999999995</v>
      </c>
      <c r="R29" s="4">
        <v>695.88</v>
      </c>
      <c r="S29" s="4">
        <v>40000</v>
      </c>
      <c r="T29" s="8">
        <v>0</v>
      </c>
      <c r="U29" s="8">
        <v>200880</v>
      </c>
      <c r="V29" s="8">
        <v>0</v>
      </c>
      <c r="W29" s="8">
        <v>0</v>
      </c>
      <c r="X29" s="11">
        <v>200880</v>
      </c>
      <c r="Y29" s="11">
        <v>26</v>
      </c>
      <c r="Z29" s="11">
        <f>VLOOKUP(Table1[[#This Row],[FEEDER NAME]],[1]!Table1[[FEEDER NAME]:[UNMETERED SALES]],19,0)</f>
        <v>424083.95400000003</v>
      </c>
      <c r="AA29" s="11">
        <v>146737.86600000001</v>
      </c>
      <c r="AB29" s="12">
        <f>Table1[[#This Row],[Column1]]+Table1[[#This Row],[UNMETERED SALES]]</f>
        <v>570821.82000000007</v>
      </c>
      <c r="AC29" s="12">
        <v>146763.86600000001</v>
      </c>
      <c r="AD29" s="12">
        <v>26.94</v>
      </c>
      <c r="AE29" s="4">
        <v>1356696.09</v>
      </c>
      <c r="AF29" s="4">
        <v>1356696.09</v>
      </c>
      <c r="AG29" s="4">
        <v>0.73060000000000003</v>
      </c>
      <c r="AH29" s="4">
        <v>1</v>
      </c>
      <c r="AI29" s="4">
        <v>26.94</v>
      </c>
      <c r="AL29" s="4" t="s">
        <v>88</v>
      </c>
      <c r="AM29" s="4">
        <v>11211</v>
      </c>
    </row>
    <row r="30" spans="1:41" hidden="1" x14ac:dyDescent="0.25">
      <c r="A30" s="4">
        <v>22</v>
      </c>
      <c r="B30" s="4" t="s">
        <v>80</v>
      </c>
      <c r="C30" s="4" t="s">
        <v>81</v>
      </c>
      <c r="D30" s="4" t="s">
        <v>82</v>
      </c>
      <c r="E30" s="4" t="s">
        <v>82</v>
      </c>
      <c r="F30" s="4" t="s">
        <v>124</v>
      </c>
      <c r="G30" s="4" t="s">
        <v>82</v>
      </c>
      <c r="I30" s="4" t="s">
        <v>163</v>
      </c>
      <c r="J30" s="4" t="s">
        <v>100</v>
      </c>
      <c r="K30" s="4" t="s">
        <v>164</v>
      </c>
      <c r="L30" s="4">
        <v>5129</v>
      </c>
      <c r="M30" s="4">
        <v>3894</v>
      </c>
      <c r="N30" s="4">
        <v>1235</v>
      </c>
      <c r="O30" s="4">
        <v>36</v>
      </c>
      <c r="P30" s="4">
        <v>0</v>
      </c>
      <c r="Q30" s="4">
        <v>963.654</v>
      </c>
      <c r="R30" s="4">
        <v>984.59199999999998</v>
      </c>
      <c r="S30" s="4">
        <v>40000</v>
      </c>
      <c r="T30" s="8">
        <v>0</v>
      </c>
      <c r="U30" s="8">
        <v>837520</v>
      </c>
      <c r="V30" s="8">
        <v>0</v>
      </c>
      <c r="W30" s="8">
        <v>0</v>
      </c>
      <c r="X30" s="11">
        <v>837520</v>
      </c>
      <c r="Y30" s="11">
        <v>603993.49</v>
      </c>
      <c r="Z30" s="11">
        <f>VLOOKUP(Table1[[#This Row],[FEEDER NAME]],[1]!Table1[[FEEDER NAME]:[UNMETERED SALES]],19,0)</f>
        <v>54252</v>
      </c>
      <c r="AA30" s="11">
        <v>27821.88</v>
      </c>
      <c r="AB30" s="12">
        <f>Table1[[#This Row],[Column1]]+Table1[[#This Row],[UNMETERED SALES]]</f>
        <v>82073.88</v>
      </c>
      <c r="AC30" s="12">
        <v>631815.37</v>
      </c>
      <c r="AD30" s="12">
        <v>24.56</v>
      </c>
      <c r="AE30" s="4">
        <v>6706346.7300000004</v>
      </c>
      <c r="AF30" s="4">
        <v>3322161.2</v>
      </c>
      <c r="AG30" s="4">
        <v>0.75439999999999996</v>
      </c>
      <c r="AH30" s="4">
        <v>0.49540000000000001</v>
      </c>
      <c r="AI30" s="4">
        <v>12.17</v>
      </c>
      <c r="AL30" s="4" t="s">
        <v>88</v>
      </c>
      <c r="AM30" s="4">
        <v>11211</v>
      </c>
    </row>
    <row r="31" spans="1:41" ht="28.5" customHeight="1" x14ac:dyDescent="0.25">
      <c r="A31" s="3">
        <v>75</v>
      </c>
      <c r="B31" s="3" t="s">
        <v>80</v>
      </c>
      <c r="C31" s="4" t="s">
        <v>81</v>
      </c>
      <c r="D31" s="4" t="s">
        <v>82</v>
      </c>
      <c r="E31" s="4" t="s">
        <v>83</v>
      </c>
      <c r="F31" s="4" t="s">
        <v>265</v>
      </c>
      <c r="G31" s="4" t="s">
        <v>83</v>
      </c>
      <c r="I31" s="3" t="s">
        <v>274</v>
      </c>
      <c r="J31" s="4" t="s">
        <v>148</v>
      </c>
      <c r="K31" s="4" t="s">
        <v>275</v>
      </c>
      <c r="L31" s="4">
        <v>432</v>
      </c>
      <c r="M31" s="4">
        <v>429</v>
      </c>
      <c r="N31" s="4">
        <v>3</v>
      </c>
      <c r="O31" s="4">
        <v>0</v>
      </c>
      <c r="P31" s="3">
        <v>0</v>
      </c>
      <c r="Q31" s="3">
        <v>269.71199999999999</v>
      </c>
      <c r="R31" s="3">
        <v>274.70299999999997</v>
      </c>
      <c r="S31" s="3">
        <v>40000</v>
      </c>
      <c r="T31" s="3">
        <v>0</v>
      </c>
      <c r="U31" s="3">
        <v>199640</v>
      </c>
      <c r="V31" s="3">
        <v>0</v>
      </c>
      <c r="W31" s="3">
        <v>40000</v>
      </c>
      <c r="X31" s="3">
        <f>Table1[[#This Row],[CONSUMPTION T=(Q-P)*R+S]]+Table1[[#This Row],[IMPORTED ENERGY]]-Table1[[#This Row],[EXPORTED ENERGY]]</f>
        <v>159640</v>
      </c>
      <c r="Y31" s="3">
        <v>154974.69</v>
      </c>
      <c r="Z31" s="11">
        <f>VLOOKUP(Table1[[#This Row],[FEEDER NAME]],[1]!Table1[[FEEDER NAME]:[UNMETERED SALES]],19,0)</f>
        <v>0</v>
      </c>
      <c r="AA31" s="11">
        <v>0</v>
      </c>
      <c r="AB31" s="6">
        <f>Table1[[#This Row],[Column1]]+Table1[[#This Row],[UNMETERED SALES]]</f>
        <v>0</v>
      </c>
      <c r="AC31" s="6">
        <f>Table1[[#This Row],[UNMETERED SALES]]+Table1[[#This Row],[Column2]]+Table1[[#This Row],[METERED SALES]]</f>
        <v>154974.69</v>
      </c>
      <c r="AD31" s="6">
        <f>(Table1[[#This Row],[NET CONSUMPTION X=T+U-V+W]]-Table1[[#This Row],[TOTAL SALES AA=Y+Z]])/Table1[[#This Row],[NET CONSUMPTION X=T+U-V+W]]*100</f>
        <v>2.9223941368078163</v>
      </c>
      <c r="AE31" s="4">
        <v>1651117.6</v>
      </c>
      <c r="AF31" s="4">
        <v>1599434.6</v>
      </c>
      <c r="AG31" s="4">
        <v>0.77629999999999999</v>
      </c>
      <c r="AH31" s="4">
        <v>0.96870000000000001</v>
      </c>
      <c r="AI31" s="4">
        <v>21.67</v>
      </c>
      <c r="AL31" s="4" t="s">
        <v>88</v>
      </c>
      <c r="AM31" s="4">
        <v>11251</v>
      </c>
    </row>
    <row r="32" spans="1:41" hidden="1" x14ac:dyDescent="0.25">
      <c r="A32" s="4">
        <v>24</v>
      </c>
      <c r="B32" s="4" t="s">
        <v>80</v>
      </c>
      <c r="C32" s="4" t="s">
        <v>81</v>
      </c>
      <c r="D32" s="4" t="s">
        <v>82</v>
      </c>
      <c r="E32" s="4" t="s">
        <v>82</v>
      </c>
      <c r="F32" s="4" t="s">
        <v>167</v>
      </c>
      <c r="G32" s="4" t="s">
        <v>82</v>
      </c>
      <c r="I32" s="4" t="s">
        <v>168</v>
      </c>
      <c r="J32" s="4" t="s">
        <v>100</v>
      </c>
      <c r="K32" s="4" t="s">
        <v>169</v>
      </c>
      <c r="L32" s="4">
        <v>2210</v>
      </c>
      <c r="M32" s="4">
        <v>1693</v>
      </c>
      <c r="N32" s="4">
        <v>517</v>
      </c>
      <c r="O32" s="4">
        <v>133</v>
      </c>
      <c r="P32" s="4">
        <v>0</v>
      </c>
      <c r="Q32" s="4">
        <v>1012.057</v>
      </c>
      <c r="R32" s="4">
        <v>1033.2090000000001</v>
      </c>
      <c r="S32" s="4">
        <v>20000</v>
      </c>
      <c r="T32" s="8">
        <v>0</v>
      </c>
      <c r="U32" s="8">
        <v>423040</v>
      </c>
      <c r="V32" s="8">
        <v>0</v>
      </c>
      <c r="W32" s="8">
        <v>0</v>
      </c>
      <c r="X32" s="11">
        <v>423040</v>
      </c>
      <c r="Y32" s="11">
        <v>305751.03999999998</v>
      </c>
      <c r="Z32" s="11">
        <f>VLOOKUP(Table1[[#This Row],[FEEDER NAME]],[1]!Table1[[FEEDER NAME]:[UNMETERED SALES]],19,0)</f>
        <v>144445.95000000001</v>
      </c>
      <c r="AA32" s="11">
        <v>74848.587</v>
      </c>
      <c r="AB32" s="12">
        <f>Table1[[#This Row],[Column1]]+Table1[[#This Row],[UNMETERED SALES]]</f>
        <v>219294.53700000001</v>
      </c>
      <c r="AC32" s="12">
        <v>380599.62699999998</v>
      </c>
      <c r="AD32" s="12">
        <v>10.029999999999999</v>
      </c>
      <c r="AE32" s="4">
        <v>3852783.53</v>
      </c>
      <c r="AF32" s="4">
        <v>2922385.3</v>
      </c>
      <c r="AG32" s="4">
        <v>0.89970000000000006</v>
      </c>
      <c r="AH32" s="4">
        <v>0.75849999999999995</v>
      </c>
      <c r="AI32" s="4">
        <v>7.61</v>
      </c>
      <c r="AL32" s="4" t="s">
        <v>88</v>
      </c>
      <c r="AM32" s="4">
        <v>11211</v>
      </c>
    </row>
    <row r="33" spans="1:40" ht="28.5" customHeight="1" x14ac:dyDescent="0.25">
      <c r="A33" s="3">
        <v>78</v>
      </c>
      <c r="B33" s="3" t="s">
        <v>80</v>
      </c>
      <c r="C33" s="4" t="s">
        <v>81</v>
      </c>
      <c r="D33" s="4" t="s">
        <v>82</v>
      </c>
      <c r="E33" s="4" t="s">
        <v>83</v>
      </c>
      <c r="F33" s="4" t="s">
        <v>176</v>
      </c>
      <c r="G33" s="4" t="s">
        <v>83</v>
      </c>
      <c r="I33" s="21" t="s">
        <v>280</v>
      </c>
      <c r="J33" s="4" t="s">
        <v>148</v>
      </c>
      <c r="K33" s="4" t="s">
        <v>281</v>
      </c>
      <c r="L33" s="4">
        <v>562</v>
      </c>
      <c r="M33" s="4">
        <v>559</v>
      </c>
      <c r="N33" s="4">
        <v>3</v>
      </c>
      <c r="O33" s="4">
        <v>0</v>
      </c>
      <c r="P33" s="3">
        <v>0</v>
      </c>
      <c r="Q33" s="3">
        <v>1986.463</v>
      </c>
      <c r="R33" s="3">
        <v>2033.579</v>
      </c>
      <c r="S33" s="3">
        <v>20000</v>
      </c>
      <c r="T33" s="3">
        <v>0</v>
      </c>
      <c r="U33" s="3">
        <v>942320</v>
      </c>
      <c r="V33" s="3">
        <v>20000</v>
      </c>
      <c r="W33" s="3">
        <v>0</v>
      </c>
      <c r="X33" s="3">
        <f>Table1[[#This Row],[CONSUMPTION T=(Q-P)*R+S]]+Table1[[#This Row],[IMPORTED ENERGY]]-Table1[[#This Row],[EXPORTED ENERGY]]</f>
        <v>962320</v>
      </c>
      <c r="Y33" s="3">
        <v>935823.75</v>
      </c>
      <c r="Z33" s="11">
        <f>VLOOKUP(Table1[[#This Row],[FEEDER NAME]],[1]!Table1[[FEEDER NAME]:[UNMETERED SALES]],19,0)</f>
        <v>0</v>
      </c>
      <c r="AA33" s="11">
        <v>0</v>
      </c>
      <c r="AB33" s="6">
        <f>Table1[[#This Row],[Column1]]+Table1[[#This Row],[UNMETERED SALES]]</f>
        <v>0</v>
      </c>
      <c r="AC33" s="6">
        <f>Table1[[#This Row],[UNMETERED SALES]]+Table1[[#This Row],[Column2]]+Table1[[#This Row],[METERED SALES]]</f>
        <v>935823.75</v>
      </c>
      <c r="AD33" s="6">
        <f>(Table1[[#This Row],[NET CONSUMPTION X=T+U-V+W]]-Table1[[#This Row],[TOTAL SALES AA=Y+Z]])/Table1[[#This Row],[NET CONSUMPTION X=T+U-V+W]]*100</f>
        <v>2.7533720591902902</v>
      </c>
      <c r="AE33" s="4">
        <v>8060445.5300000003</v>
      </c>
      <c r="AF33" s="4">
        <v>7890117.3600000003</v>
      </c>
      <c r="AG33" s="4">
        <v>0.99309999999999998</v>
      </c>
      <c r="AH33" s="4">
        <v>0.97889999999999999</v>
      </c>
      <c r="AI33" s="4">
        <v>0.68</v>
      </c>
      <c r="AL33" s="4" t="s">
        <v>88</v>
      </c>
      <c r="AM33" s="4">
        <v>11251</v>
      </c>
    </row>
    <row r="34" spans="1:40" hidden="1" x14ac:dyDescent="0.25">
      <c r="A34" s="4">
        <v>26</v>
      </c>
      <c r="B34" s="4" t="s">
        <v>80</v>
      </c>
      <c r="C34" s="4" t="s">
        <v>81</v>
      </c>
      <c r="D34" s="4" t="s">
        <v>82</v>
      </c>
      <c r="E34" s="4" t="s">
        <v>82</v>
      </c>
      <c r="F34" s="4" t="s">
        <v>121</v>
      </c>
      <c r="G34" s="4" t="s">
        <v>82</v>
      </c>
      <c r="I34" s="4" t="s">
        <v>172</v>
      </c>
      <c r="J34" s="4" t="s">
        <v>116</v>
      </c>
      <c r="K34" s="4" t="s">
        <v>173</v>
      </c>
      <c r="L34" s="4">
        <v>300</v>
      </c>
      <c r="M34" s="4">
        <v>182</v>
      </c>
      <c r="N34" s="4">
        <v>118</v>
      </c>
      <c r="O34" s="4">
        <v>3</v>
      </c>
      <c r="P34" s="4">
        <v>0</v>
      </c>
      <c r="Q34" s="4">
        <v>38609.199999999997</v>
      </c>
      <c r="R34" s="4">
        <v>38928.300000000003</v>
      </c>
      <c r="S34" s="4">
        <v>2000</v>
      </c>
      <c r="T34" s="8">
        <v>0</v>
      </c>
      <c r="U34" s="8">
        <v>638200</v>
      </c>
      <c r="V34" s="8">
        <v>0</v>
      </c>
      <c r="W34" s="8">
        <v>0</v>
      </c>
      <c r="X34" s="11">
        <v>638200</v>
      </c>
      <c r="Y34" s="11">
        <v>2343195.4500000002</v>
      </c>
      <c r="Z34" s="11">
        <f>VLOOKUP(Table1[[#This Row],[FEEDER NAME]],[1]!Table1[[FEEDER NAME]:[UNMETERED SALES]],19,0)</f>
        <v>4144.25</v>
      </c>
      <c r="AA34" s="11">
        <v>2125.2829999999999</v>
      </c>
      <c r="AB34" s="12">
        <f>Table1[[#This Row],[Column1]]+Table1[[#This Row],[UNMETERED SALES]]</f>
        <v>6269.5329999999994</v>
      </c>
      <c r="AC34" s="12">
        <v>2345320.733</v>
      </c>
      <c r="AD34" s="12">
        <v>-267.49</v>
      </c>
      <c r="AE34" s="4">
        <v>16036440.779999999</v>
      </c>
      <c r="AF34" s="4">
        <v>13224989.1</v>
      </c>
      <c r="AG34" s="4">
        <v>3.6749000000000001</v>
      </c>
      <c r="AH34" s="4">
        <v>0.82469999999999999</v>
      </c>
      <c r="AI34" s="4">
        <v>-220.6</v>
      </c>
      <c r="AL34" s="4" t="s">
        <v>88</v>
      </c>
      <c r="AM34" s="4">
        <v>11211</v>
      </c>
    </row>
    <row r="35" spans="1:40" hidden="1" x14ac:dyDescent="0.25">
      <c r="A35" s="4">
        <v>27</v>
      </c>
      <c r="B35" s="4" t="s">
        <v>80</v>
      </c>
      <c r="C35" s="4" t="s">
        <v>81</v>
      </c>
      <c r="D35" s="4" t="s">
        <v>82</v>
      </c>
      <c r="E35" s="4" t="s">
        <v>82</v>
      </c>
      <c r="F35" s="4" t="s">
        <v>167</v>
      </c>
      <c r="G35" s="4" t="s">
        <v>82</v>
      </c>
      <c r="I35" s="4" t="s">
        <v>174</v>
      </c>
      <c r="J35" s="4" t="s">
        <v>100</v>
      </c>
      <c r="K35" s="4" t="s">
        <v>175</v>
      </c>
      <c r="L35" s="4">
        <v>2916</v>
      </c>
      <c r="M35" s="4">
        <v>1966</v>
      </c>
      <c r="N35" s="4">
        <v>950</v>
      </c>
      <c r="O35" s="4">
        <v>256</v>
      </c>
      <c r="P35" s="4">
        <v>0</v>
      </c>
      <c r="Q35" s="4">
        <v>2805.7550000000001</v>
      </c>
      <c r="R35" s="4">
        <v>2828.6729999999998</v>
      </c>
      <c r="S35" s="4">
        <v>20000</v>
      </c>
      <c r="T35" s="8">
        <v>0</v>
      </c>
      <c r="U35" s="8">
        <v>458360</v>
      </c>
      <c r="V35" s="8">
        <v>0</v>
      </c>
      <c r="W35" s="8">
        <v>0</v>
      </c>
      <c r="X35" s="11">
        <v>458360</v>
      </c>
      <c r="Y35" s="11">
        <v>269673.99</v>
      </c>
      <c r="Z35" s="11">
        <f>VLOOKUP(Table1[[#This Row],[FEEDER NAME]],[1]!Table1[[FEEDER NAME]:[UNMETERED SALES]],19,0)</f>
        <v>232605.45</v>
      </c>
      <c r="AA35" s="11">
        <v>120059.141</v>
      </c>
      <c r="AB35" s="12">
        <f>Table1[[#This Row],[Column1]]+Table1[[#This Row],[UNMETERED SALES]]</f>
        <v>352664.59100000001</v>
      </c>
      <c r="AC35" s="12">
        <v>389733.13099999999</v>
      </c>
      <c r="AD35" s="12">
        <v>14.97</v>
      </c>
      <c r="AE35" s="4">
        <v>3977029.1719999998</v>
      </c>
      <c r="AF35" s="4">
        <v>2257702.71</v>
      </c>
      <c r="AG35" s="4">
        <v>0.85029999999999994</v>
      </c>
      <c r="AH35" s="4">
        <v>0.56769999999999998</v>
      </c>
      <c r="AI35" s="4">
        <v>8.5</v>
      </c>
      <c r="AL35" s="4" t="s">
        <v>88</v>
      </c>
      <c r="AM35" s="4">
        <v>11211</v>
      </c>
    </row>
    <row r="36" spans="1:40" s="2" customFormat="1" ht="28.5" customHeight="1" x14ac:dyDescent="0.25">
      <c r="A36" s="1">
        <v>101</v>
      </c>
      <c r="B36" s="1" t="s">
        <v>80</v>
      </c>
      <c r="C36" s="4" t="s">
        <v>81</v>
      </c>
      <c r="D36" s="4" t="s">
        <v>82</v>
      </c>
      <c r="E36" s="4" t="s">
        <v>83</v>
      </c>
      <c r="F36" s="4" t="s">
        <v>327</v>
      </c>
      <c r="G36" s="4" t="s">
        <v>83</v>
      </c>
      <c r="H36" s="4"/>
      <c r="I36" s="1" t="s">
        <v>333</v>
      </c>
      <c r="J36" s="4" t="s">
        <v>329</v>
      </c>
      <c r="K36" s="4" t="s">
        <v>334</v>
      </c>
      <c r="L36" s="4">
        <v>1191</v>
      </c>
      <c r="M36" s="4">
        <v>1008</v>
      </c>
      <c r="N36" s="4">
        <v>183</v>
      </c>
      <c r="O36" s="4">
        <v>79</v>
      </c>
      <c r="P36" s="1">
        <v>79</v>
      </c>
      <c r="Q36" s="1">
        <v>0</v>
      </c>
      <c r="R36" s="1">
        <v>0</v>
      </c>
      <c r="S36" s="1">
        <v>2000</v>
      </c>
      <c r="T36" s="1">
        <v>0</v>
      </c>
      <c r="U36" s="1">
        <v>0</v>
      </c>
      <c r="V36" s="1">
        <v>275000</v>
      </c>
      <c r="W36" s="1">
        <v>0</v>
      </c>
      <c r="X36" s="1">
        <f>Table1[[#This Row],[CONSUMPTION T=(Q-P)*R+S]]+Table1[[#This Row],[IMPORTED ENERGY]]-Table1[[#This Row],[EXPORTED ENERGY]]</f>
        <v>275000</v>
      </c>
      <c r="Y36" s="1">
        <v>163311.06</v>
      </c>
      <c r="Z36" s="11">
        <v>78500</v>
      </c>
      <c r="AA36" s="11">
        <v>0</v>
      </c>
      <c r="AB36" s="5">
        <v>92500</v>
      </c>
      <c r="AC36" s="5">
        <f>Table1[[#This Row],[UNMETERED SALES]]+Table1[[#This Row],[Column2]]+Table1[[#This Row],[METERED SALES]]</f>
        <v>255811.06</v>
      </c>
      <c r="AD36" s="5">
        <f>(Table1[[#This Row],[NET CONSUMPTION X=T+U-V+W]]-Table1[[#This Row],[TOTAL SALES AA=Y+Z]])/Table1[[#This Row],[NET CONSUMPTION X=T+U-V+W]]*100</f>
        <v>6.9777963636363642</v>
      </c>
      <c r="AE36" s="4">
        <v>1729488.52</v>
      </c>
      <c r="AF36" s="4">
        <v>924815.23</v>
      </c>
      <c r="AG36" s="4">
        <v>0</v>
      </c>
      <c r="AH36" s="4">
        <v>0.53469999999999995</v>
      </c>
      <c r="AI36" s="4">
        <v>53.47</v>
      </c>
      <c r="AJ36" s="4"/>
      <c r="AK36" s="4"/>
      <c r="AL36" s="4" t="s">
        <v>88</v>
      </c>
      <c r="AM36" s="4">
        <v>11251</v>
      </c>
      <c r="AN36" s="4"/>
    </row>
    <row r="37" spans="1:40" hidden="1" x14ac:dyDescent="0.25">
      <c r="A37" s="4">
        <v>29</v>
      </c>
      <c r="B37" s="4" t="s">
        <v>80</v>
      </c>
      <c r="C37" s="4" t="s">
        <v>81</v>
      </c>
      <c r="D37" s="4" t="s">
        <v>82</v>
      </c>
      <c r="E37" s="4" t="s">
        <v>82</v>
      </c>
      <c r="F37" s="4" t="s">
        <v>167</v>
      </c>
      <c r="G37" s="4" t="s">
        <v>82</v>
      </c>
      <c r="I37" s="4" t="s">
        <v>179</v>
      </c>
      <c r="J37" s="4" t="s">
        <v>93</v>
      </c>
      <c r="K37" s="4" t="s">
        <v>180</v>
      </c>
      <c r="L37" s="4">
        <v>242</v>
      </c>
      <c r="M37" s="4">
        <v>130</v>
      </c>
      <c r="N37" s="4">
        <v>112</v>
      </c>
      <c r="O37" s="4">
        <v>112</v>
      </c>
      <c r="P37" s="4">
        <v>6</v>
      </c>
      <c r="Q37" s="4">
        <v>692.80100000000004</v>
      </c>
      <c r="R37" s="4">
        <v>703.72699999999998</v>
      </c>
      <c r="S37" s="4">
        <v>20000</v>
      </c>
      <c r="T37" s="8">
        <v>0</v>
      </c>
      <c r="U37" s="8">
        <v>218520</v>
      </c>
      <c r="V37" s="8">
        <v>0</v>
      </c>
      <c r="W37" s="8">
        <v>0</v>
      </c>
      <c r="X37" s="11">
        <v>218520</v>
      </c>
      <c r="Y37" s="11">
        <v>1445.65</v>
      </c>
      <c r="Z37" s="11">
        <f>VLOOKUP(Table1[[#This Row],[FEEDER NAME]],[1]!Table1[[FEEDER NAME]:[UNMETERED SALES]],19,0)</f>
        <v>211457.52</v>
      </c>
      <c r="AA37" s="11">
        <v>185440.51500000001</v>
      </c>
      <c r="AB37" s="12">
        <f>Table1[[#This Row],[Column1]]+Table1[[#This Row],[UNMETERED SALES]]</f>
        <v>396898.03500000003</v>
      </c>
      <c r="AC37" s="12">
        <v>186886.16500000001</v>
      </c>
      <c r="AD37" s="12">
        <v>14.48</v>
      </c>
      <c r="AE37" s="4">
        <v>1696983.41</v>
      </c>
      <c r="AF37" s="4">
        <v>1684578.41</v>
      </c>
      <c r="AG37" s="4">
        <v>0.85519999999999996</v>
      </c>
      <c r="AH37" s="4">
        <v>0.99270000000000003</v>
      </c>
      <c r="AI37" s="4">
        <v>14.37</v>
      </c>
      <c r="AL37" s="4" t="s">
        <v>88</v>
      </c>
      <c r="AM37" s="4">
        <v>11211</v>
      </c>
    </row>
    <row r="38" spans="1:40" ht="28.5" customHeight="1" x14ac:dyDescent="0.25">
      <c r="A38" s="3">
        <v>71</v>
      </c>
      <c r="B38" s="3" t="s">
        <v>80</v>
      </c>
      <c r="C38" s="4" t="s">
        <v>81</v>
      </c>
      <c r="D38" s="4" t="s">
        <v>82</v>
      </c>
      <c r="E38" s="4" t="s">
        <v>83</v>
      </c>
      <c r="F38" s="4" t="s">
        <v>265</v>
      </c>
      <c r="G38" s="4" t="s">
        <v>83</v>
      </c>
      <c r="I38" s="3" t="s">
        <v>266</v>
      </c>
      <c r="J38" s="4" t="s">
        <v>148</v>
      </c>
      <c r="K38" s="4" t="s">
        <v>267</v>
      </c>
      <c r="L38" s="4">
        <v>483</v>
      </c>
      <c r="M38" s="4">
        <v>480</v>
      </c>
      <c r="N38" s="4">
        <v>3</v>
      </c>
      <c r="O38" s="4">
        <v>3</v>
      </c>
      <c r="P38" s="3">
        <v>3</v>
      </c>
      <c r="Q38" s="3">
        <v>206.14500000000001</v>
      </c>
      <c r="R38" s="3">
        <v>209.44499999999999</v>
      </c>
      <c r="S38" s="3">
        <v>40000</v>
      </c>
      <c r="T38" s="3">
        <v>0</v>
      </c>
      <c r="U38" s="3">
        <v>132000</v>
      </c>
      <c r="V38" s="3">
        <v>5000</v>
      </c>
      <c r="W38" s="3">
        <v>0</v>
      </c>
      <c r="X38" s="3">
        <f>Table1[[#This Row],[CONSUMPTION T=(Q-P)*R+S]]+Table1[[#This Row],[IMPORTED ENERGY]]-Table1[[#This Row],[EXPORTED ENERGY]]</f>
        <v>137000</v>
      </c>
      <c r="Y38" s="3">
        <v>126939.2</v>
      </c>
      <c r="Z38" s="11">
        <f>VLOOKUP(Table1[[#This Row],[FEEDER NAME]],[1]!Table1[[FEEDER NAME]:[UNMETERED SALES]],19,0)</f>
        <v>5700</v>
      </c>
      <c r="AA38" s="11">
        <v>0</v>
      </c>
      <c r="AB38" s="6">
        <f>Table1[[#This Row],[Column1]]+Table1[[#This Row],[UNMETERED SALES]]</f>
        <v>5700</v>
      </c>
      <c r="AC38" s="6">
        <f>Table1[[#This Row],[UNMETERED SALES]]+Table1[[#This Row],[Column2]]+Table1[[#This Row],[METERED SALES]]</f>
        <v>132639.20000000001</v>
      </c>
      <c r="AD38" s="6">
        <f>(Table1[[#This Row],[NET CONSUMPTION X=T+U-V+W]]-Table1[[#This Row],[TOTAL SALES AA=Y+Z]])/Table1[[#This Row],[NET CONSUMPTION X=T+U-V+W]]*100</f>
        <v>3.1830656934306485</v>
      </c>
      <c r="AE38" s="4">
        <v>1467456.72</v>
      </c>
      <c r="AF38" s="4">
        <v>1415616.72</v>
      </c>
      <c r="AG38" s="4">
        <v>0.9617</v>
      </c>
      <c r="AH38" s="4">
        <v>0.9647</v>
      </c>
      <c r="AI38" s="4">
        <v>3.69</v>
      </c>
      <c r="AL38" s="4" t="s">
        <v>88</v>
      </c>
      <c r="AM38" s="4">
        <v>11251</v>
      </c>
    </row>
    <row r="39" spans="1:40" ht="28.5" customHeight="1" x14ac:dyDescent="0.25">
      <c r="A39" s="3">
        <v>102</v>
      </c>
      <c r="B39" s="3" t="s">
        <v>80</v>
      </c>
      <c r="C39" s="4" t="s">
        <v>81</v>
      </c>
      <c r="D39" s="4" t="s">
        <v>82</v>
      </c>
      <c r="E39" s="4" t="s">
        <v>83</v>
      </c>
      <c r="F39" s="4" t="s">
        <v>327</v>
      </c>
      <c r="G39" s="4" t="s">
        <v>83</v>
      </c>
      <c r="I39" s="3" t="s">
        <v>335</v>
      </c>
      <c r="J39" s="4" t="s">
        <v>329</v>
      </c>
      <c r="K39" s="4" t="s">
        <v>336</v>
      </c>
      <c r="L39" s="4">
        <v>3535</v>
      </c>
      <c r="M39" s="4">
        <v>3406</v>
      </c>
      <c r="N39" s="4">
        <v>129</v>
      </c>
      <c r="O39" s="4">
        <v>31</v>
      </c>
      <c r="P39" s="3">
        <v>31</v>
      </c>
      <c r="Q39" s="3">
        <v>2871.9</v>
      </c>
      <c r="R39" s="3">
        <v>3698.1</v>
      </c>
      <c r="S39" s="3">
        <v>2000</v>
      </c>
      <c r="T39" s="3">
        <v>0</v>
      </c>
      <c r="U39" s="3">
        <v>1652400</v>
      </c>
      <c r="V39" s="3">
        <v>0</v>
      </c>
      <c r="W39" s="3">
        <v>380000</v>
      </c>
      <c r="X39" s="3">
        <f>Table1[[#This Row],[CONSUMPTION T=(Q-P)*R+S]]+Table1[[#This Row],[IMPORTED ENERGY]]-Table1[[#This Row],[EXPORTED ENERGY]]</f>
        <v>1272400</v>
      </c>
      <c r="Y39" s="3">
        <v>1198760.55</v>
      </c>
      <c r="Z39" s="11">
        <f>VLOOKUP(Table1[[#This Row],[FEEDER NAME]],[1]!Table1[[FEEDER NAME]:[UNMETERED SALES]],19,0)</f>
        <v>3506</v>
      </c>
      <c r="AA39" s="11">
        <v>0</v>
      </c>
      <c r="AB39" s="6">
        <f>Table1[[#This Row],[Column1]]+Table1[[#This Row],[UNMETERED SALES]]</f>
        <v>3506</v>
      </c>
      <c r="AC39" s="6">
        <f>Table1[[#This Row],[UNMETERED SALES]]+Table1[[#This Row],[Column2]]+Table1[[#This Row],[METERED SALES]]</f>
        <v>1202266.55</v>
      </c>
      <c r="AD39" s="6">
        <f>(Table1[[#This Row],[NET CONSUMPTION X=T+U-V+W]]-Table1[[#This Row],[TOTAL SALES AA=Y+Z]])/Table1[[#This Row],[NET CONSUMPTION X=T+U-V+W]]*100</f>
        <v>5.5119027035523382</v>
      </c>
      <c r="AE39" s="4">
        <v>11706946.76</v>
      </c>
      <c r="AF39" s="4">
        <v>8470936.5199999996</v>
      </c>
      <c r="AG39" s="4">
        <v>0.72550000000000003</v>
      </c>
      <c r="AH39" s="4">
        <v>0.72360000000000002</v>
      </c>
      <c r="AI39" s="4">
        <v>19.86</v>
      </c>
      <c r="AL39" s="4" t="s">
        <v>88</v>
      </c>
      <c r="AM39" s="4">
        <v>11251</v>
      </c>
    </row>
    <row r="40" spans="1:40" hidden="1" x14ac:dyDescent="0.25">
      <c r="A40" s="4">
        <v>32</v>
      </c>
      <c r="B40" s="4" t="s">
        <v>80</v>
      </c>
      <c r="C40" s="4" t="s">
        <v>81</v>
      </c>
      <c r="D40" s="4" t="s">
        <v>82</v>
      </c>
      <c r="E40" s="4" t="s">
        <v>82</v>
      </c>
      <c r="F40" s="4" t="s">
        <v>121</v>
      </c>
      <c r="G40" s="4" t="s">
        <v>82</v>
      </c>
      <c r="I40" s="4" t="s">
        <v>185</v>
      </c>
      <c r="J40" s="4" t="s">
        <v>116</v>
      </c>
      <c r="K40" s="4" t="s">
        <v>186</v>
      </c>
      <c r="L40" s="4">
        <v>2051</v>
      </c>
      <c r="M40" s="4">
        <v>1290</v>
      </c>
      <c r="N40" s="4">
        <v>761</v>
      </c>
      <c r="O40" s="4">
        <v>6</v>
      </c>
      <c r="P40" s="4">
        <v>0</v>
      </c>
      <c r="Q40" s="4">
        <v>1943.106</v>
      </c>
      <c r="R40" s="4">
        <v>1983.8209999999999</v>
      </c>
      <c r="S40" s="4">
        <v>40000</v>
      </c>
      <c r="T40" s="8">
        <v>0</v>
      </c>
      <c r="U40" s="8">
        <v>1628600</v>
      </c>
      <c r="V40" s="8">
        <v>0</v>
      </c>
      <c r="W40" s="8">
        <v>0</v>
      </c>
      <c r="X40" s="11">
        <v>1628600</v>
      </c>
      <c r="Y40" s="11">
        <v>1571108.16</v>
      </c>
      <c r="Z40" s="11">
        <f>VLOOKUP(Table1[[#This Row],[FEEDER NAME]],[1]!Table1[[FEEDER NAME]:[UNMETERED SALES]],19,0)</f>
        <v>9042</v>
      </c>
      <c r="AA40" s="11">
        <v>4636.9799999999996</v>
      </c>
      <c r="AB40" s="12">
        <f>Table1[[#This Row],[Column1]]+Table1[[#This Row],[UNMETERED SALES]]</f>
        <v>13678.98</v>
      </c>
      <c r="AC40" s="12">
        <v>1575745.14</v>
      </c>
      <c r="AD40" s="12">
        <v>3.25</v>
      </c>
      <c r="AE40" s="4">
        <v>12274673.478</v>
      </c>
      <c r="AF40" s="4">
        <v>9941062.4399999995</v>
      </c>
      <c r="AG40" s="4">
        <v>0.96750000000000003</v>
      </c>
      <c r="AH40" s="4">
        <v>0.80989999999999995</v>
      </c>
      <c r="AI40" s="4">
        <v>2.63</v>
      </c>
      <c r="AL40" s="4" t="s">
        <v>88</v>
      </c>
      <c r="AM40" s="4">
        <v>11211</v>
      </c>
    </row>
    <row r="41" spans="1:40" hidden="1" x14ac:dyDescent="0.25">
      <c r="A41" s="4">
        <v>33</v>
      </c>
      <c r="B41" s="4" t="s">
        <v>80</v>
      </c>
      <c r="C41" s="4" t="s">
        <v>81</v>
      </c>
      <c r="D41" s="4" t="s">
        <v>82</v>
      </c>
      <c r="E41" s="4" t="s">
        <v>82</v>
      </c>
      <c r="F41" s="4" t="s">
        <v>105</v>
      </c>
      <c r="G41" s="4" t="s">
        <v>82</v>
      </c>
      <c r="I41" s="4" t="s">
        <v>187</v>
      </c>
      <c r="J41" s="4" t="s">
        <v>148</v>
      </c>
      <c r="K41" s="4" t="s">
        <v>188</v>
      </c>
      <c r="L41" s="4">
        <v>240</v>
      </c>
      <c r="M41" s="4">
        <v>34</v>
      </c>
      <c r="N41" s="4">
        <v>206</v>
      </c>
      <c r="O41" s="4">
        <v>34</v>
      </c>
      <c r="P41" s="4">
        <v>2</v>
      </c>
      <c r="Q41" s="4">
        <v>20302.7</v>
      </c>
      <c r="R41" s="4">
        <v>20302.7</v>
      </c>
      <c r="S41" s="4">
        <v>2000</v>
      </c>
      <c r="T41" s="8">
        <v>0</v>
      </c>
      <c r="U41" s="8">
        <v>0</v>
      </c>
      <c r="V41" s="8">
        <v>0</v>
      </c>
      <c r="W41" s="8">
        <v>0</v>
      </c>
      <c r="X41" s="11">
        <v>0</v>
      </c>
      <c r="Y41" s="11">
        <v>0</v>
      </c>
      <c r="Z41" s="11">
        <f>VLOOKUP(Table1[[#This Row],[FEEDER NAME]],[1]!Table1[[FEEDER NAME]:[UNMETERED SALES]],19,0)</f>
        <v>50936.6</v>
      </c>
      <c r="AA41" s="11">
        <v>24730.560000000001</v>
      </c>
      <c r="AB41" s="12">
        <f>Table1[[#This Row],[Column1]]+Table1[[#This Row],[UNMETERED SALES]]</f>
        <v>75667.16</v>
      </c>
      <c r="AC41" s="12">
        <v>24730.560000000001</v>
      </c>
      <c r="AD41" s="12">
        <v>-2473056</v>
      </c>
      <c r="AE41" s="4">
        <v>227940.16</v>
      </c>
      <c r="AF41" s="4">
        <v>227940.16</v>
      </c>
      <c r="AG41" s="4">
        <v>0</v>
      </c>
      <c r="AH41" s="4">
        <v>1</v>
      </c>
      <c r="AI41" s="4">
        <v>100</v>
      </c>
      <c r="AL41" s="4" t="s">
        <v>88</v>
      </c>
      <c r="AM41" s="4">
        <v>11211</v>
      </c>
    </row>
    <row r="42" spans="1:40" hidden="1" x14ac:dyDescent="0.25">
      <c r="A42" s="4">
        <v>34</v>
      </c>
      <c r="B42" s="4" t="s">
        <v>80</v>
      </c>
      <c r="C42" s="4" t="s">
        <v>81</v>
      </c>
      <c r="D42" s="4" t="s">
        <v>82</v>
      </c>
      <c r="E42" s="4" t="s">
        <v>82</v>
      </c>
      <c r="F42" s="4" t="s">
        <v>121</v>
      </c>
      <c r="G42" s="4" t="s">
        <v>82</v>
      </c>
      <c r="I42" s="4" t="s">
        <v>189</v>
      </c>
      <c r="J42" s="4" t="s">
        <v>93</v>
      </c>
      <c r="K42" s="4" t="s">
        <v>190</v>
      </c>
      <c r="L42" s="4">
        <v>403</v>
      </c>
      <c r="M42" s="4">
        <v>220</v>
      </c>
      <c r="N42" s="4">
        <v>183</v>
      </c>
      <c r="O42" s="4">
        <v>207</v>
      </c>
      <c r="P42" s="4">
        <v>1</v>
      </c>
      <c r="Q42" s="4">
        <v>6056.6</v>
      </c>
      <c r="R42" s="4">
        <v>6133.9</v>
      </c>
      <c r="S42" s="4">
        <v>2000</v>
      </c>
      <c r="T42" s="8">
        <v>0</v>
      </c>
      <c r="U42" s="8">
        <v>154600</v>
      </c>
      <c r="V42" s="8">
        <v>0</v>
      </c>
      <c r="W42" s="8">
        <v>0</v>
      </c>
      <c r="X42" s="11">
        <v>154600</v>
      </c>
      <c r="Y42" s="11">
        <v>801.5</v>
      </c>
      <c r="Z42" s="11">
        <f>VLOOKUP(Table1[[#This Row],[FEEDER NAME]],[1]!Table1[[FEEDER NAME]:[UNMETERED SALES]],19,0)</f>
        <v>328649.12099999998</v>
      </c>
      <c r="AA42" s="11">
        <v>138206.63500000001</v>
      </c>
      <c r="AB42" s="12">
        <f>Table1[[#This Row],[Column1]]+Table1[[#This Row],[UNMETERED SALES]]</f>
        <v>466855.75599999999</v>
      </c>
      <c r="AC42" s="12">
        <v>139008.13500000001</v>
      </c>
      <c r="AD42" s="12">
        <v>10.09</v>
      </c>
      <c r="AE42" s="4">
        <v>1259598.1200000001</v>
      </c>
      <c r="AF42" s="4">
        <v>1259219.1200000001</v>
      </c>
      <c r="AG42" s="4">
        <v>0.89910000000000001</v>
      </c>
      <c r="AH42" s="4">
        <v>0.99970000000000003</v>
      </c>
      <c r="AI42" s="4">
        <v>10.09</v>
      </c>
      <c r="AL42" s="4" t="s">
        <v>88</v>
      </c>
      <c r="AM42" s="4">
        <v>11211</v>
      </c>
    </row>
    <row r="43" spans="1:40" hidden="1" x14ac:dyDescent="0.25">
      <c r="A43" s="4">
        <v>35</v>
      </c>
      <c r="B43" s="4" t="s">
        <v>80</v>
      </c>
      <c r="C43" s="4" t="s">
        <v>81</v>
      </c>
      <c r="D43" s="4" t="s">
        <v>82</v>
      </c>
      <c r="E43" s="4" t="s">
        <v>82</v>
      </c>
      <c r="F43" s="4" t="s">
        <v>167</v>
      </c>
      <c r="G43" s="4" t="s">
        <v>82</v>
      </c>
      <c r="I43" s="4" t="s">
        <v>191</v>
      </c>
      <c r="J43" s="4" t="s">
        <v>93</v>
      </c>
      <c r="K43" s="4" t="s">
        <v>192</v>
      </c>
      <c r="L43" s="4">
        <v>205</v>
      </c>
      <c r="M43" s="4">
        <v>196</v>
      </c>
      <c r="N43" s="4">
        <v>9</v>
      </c>
      <c r="O43" s="4">
        <v>183</v>
      </c>
      <c r="P43" s="4">
        <v>7</v>
      </c>
      <c r="Q43" s="4">
        <v>936.8</v>
      </c>
      <c r="R43" s="4">
        <v>947.29300000000001</v>
      </c>
      <c r="S43" s="4">
        <v>20000</v>
      </c>
      <c r="T43" s="8">
        <v>0</v>
      </c>
      <c r="U43" s="8">
        <v>209860</v>
      </c>
      <c r="V43" s="8">
        <v>0</v>
      </c>
      <c r="W43" s="8">
        <v>0</v>
      </c>
      <c r="X43" s="11">
        <v>209860</v>
      </c>
      <c r="Y43" s="11">
        <v>3144.09</v>
      </c>
      <c r="Z43" s="11">
        <f>VLOOKUP(Table1[[#This Row],[FEEDER NAME]],[1]!Table1[[FEEDER NAME]:[UNMETERED SALES]],19,0)</f>
        <v>358214.40000000002</v>
      </c>
      <c r="AA43" s="11">
        <v>179331.68</v>
      </c>
      <c r="AB43" s="12">
        <f>Table1[[#This Row],[Column1]]+Table1[[#This Row],[UNMETERED SALES]]</f>
        <v>537546.08000000007</v>
      </c>
      <c r="AC43" s="12">
        <v>182475.77</v>
      </c>
      <c r="AD43" s="12">
        <v>13.05</v>
      </c>
      <c r="AE43" s="4">
        <v>1652704.67</v>
      </c>
      <c r="AF43" s="4">
        <v>1648219.67</v>
      </c>
      <c r="AG43" s="4">
        <v>0.86950000000000005</v>
      </c>
      <c r="AH43" s="4">
        <v>0.99729999999999996</v>
      </c>
      <c r="AI43" s="4">
        <v>13.01</v>
      </c>
      <c r="AL43" s="4" t="s">
        <v>88</v>
      </c>
      <c r="AM43" s="4">
        <v>11211</v>
      </c>
    </row>
    <row r="44" spans="1:40" hidden="1" x14ac:dyDescent="0.25">
      <c r="A44" s="4">
        <v>36</v>
      </c>
      <c r="B44" s="4" t="s">
        <v>80</v>
      </c>
      <c r="C44" s="4" t="s">
        <v>81</v>
      </c>
      <c r="D44" s="4" t="s">
        <v>82</v>
      </c>
      <c r="E44" s="4" t="s">
        <v>82</v>
      </c>
      <c r="F44" s="4" t="s">
        <v>105</v>
      </c>
      <c r="G44" s="4" t="s">
        <v>82</v>
      </c>
      <c r="I44" s="4" t="s">
        <v>193</v>
      </c>
      <c r="J44" s="4" t="s">
        <v>107</v>
      </c>
      <c r="K44" s="4" t="s">
        <v>194</v>
      </c>
      <c r="L44" s="4">
        <v>2009</v>
      </c>
      <c r="M44" s="4">
        <v>1212</v>
      </c>
      <c r="N44" s="4">
        <v>797</v>
      </c>
      <c r="O44" s="4">
        <v>396</v>
      </c>
      <c r="P44" s="4">
        <v>2</v>
      </c>
      <c r="Q44" s="4">
        <v>564.428</v>
      </c>
      <c r="R44" s="4">
        <v>571.56399999999996</v>
      </c>
      <c r="S44" s="4">
        <v>40000</v>
      </c>
      <c r="T44" s="8">
        <v>0</v>
      </c>
      <c r="U44" s="8">
        <v>285440</v>
      </c>
      <c r="V44" s="8">
        <v>0</v>
      </c>
      <c r="W44" s="8">
        <v>0</v>
      </c>
      <c r="X44" s="11">
        <v>285440</v>
      </c>
      <c r="Y44" s="11">
        <v>106282.61</v>
      </c>
      <c r="Z44" s="11">
        <f>VLOOKUP(Table1[[#This Row],[FEEDER NAME]],[1]!Table1[[FEEDER NAME]:[UNMETERED SALES]],19,0)</f>
        <v>589387.69999999995</v>
      </c>
      <c r="AA44" s="11">
        <v>300708.15299999999</v>
      </c>
      <c r="AB44" s="12">
        <f>Table1[[#This Row],[Column1]]+Table1[[#This Row],[UNMETERED SALES]]</f>
        <v>890095.85299999989</v>
      </c>
      <c r="AC44" s="12">
        <v>406990.76299999998</v>
      </c>
      <c r="AD44" s="12">
        <v>-42.58</v>
      </c>
      <c r="AE44" s="4">
        <v>3767582.87</v>
      </c>
      <c r="AF44" s="4">
        <v>3460366.54</v>
      </c>
      <c r="AG44" s="4">
        <v>1.4258</v>
      </c>
      <c r="AH44" s="4">
        <v>0.91849999999999998</v>
      </c>
      <c r="AI44" s="4">
        <v>-39.11</v>
      </c>
      <c r="AL44" s="4" t="s">
        <v>88</v>
      </c>
      <c r="AM44" s="4">
        <v>11211</v>
      </c>
    </row>
    <row r="45" spans="1:40" hidden="1" x14ac:dyDescent="0.25">
      <c r="A45" s="4">
        <v>37</v>
      </c>
      <c r="B45" s="4" t="s">
        <v>80</v>
      </c>
      <c r="C45" s="4" t="s">
        <v>81</v>
      </c>
      <c r="D45" s="4" t="s">
        <v>82</v>
      </c>
      <c r="E45" s="4" t="s">
        <v>82</v>
      </c>
      <c r="F45" s="4" t="s">
        <v>105</v>
      </c>
      <c r="G45" s="4" t="s">
        <v>82</v>
      </c>
      <c r="I45" s="4" t="s">
        <v>195</v>
      </c>
      <c r="J45" s="4" t="s">
        <v>100</v>
      </c>
      <c r="K45" s="4" t="s">
        <v>196</v>
      </c>
      <c r="L45" s="4">
        <v>4283</v>
      </c>
      <c r="M45" s="4">
        <v>2954</v>
      </c>
      <c r="N45" s="4">
        <v>1329</v>
      </c>
      <c r="O45" s="4">
        <v>121</v>
      </c>
      <c r="P45" s="4">
        <v>1</v>
      </c>
      <c r="Q45" s="4">
        <v>3976.4</v>
      </c>
      <c r="R45" s="4">
        <v>4411.2</v>
      </c>
      <c r="S45" s="4">
        <v>2000</v>
      </c>
      <c r="T45" s="8">
        <v>0</v>
      </c>
      <c r="U45" s="8">
        <v>869600</v>
      </c>
      <c r="V45" s="8">
        <v>0</v>
      </c>
      <c r="W45" s="8">
        <v>0</v>
      </c>
      <c r="X45" s="11">
        <v>869600</v>
      </c>
      <c r="Y45" s="11">
        <v>407550.57</v>
      </c>
      <c r="Z45" s="11">
        <f>VLOOKUP(Table1[[#This Row],[FEEDER NAME]],[1]!Table1[[FEEDER NAME]:[UNMETERED SALES]],19,0)</f>
        <v>182347</v>
      </c>
      <c r="AA45" s="11">
        <v>92739.6</v>
      </c>
      <c r="AB45" s="12">
        <f>Table1[[#This Row],[Column1]]+Table1[[#This Row],[UNMETERED SALES]]</f>
        <v>275086.59999999998</v>
      </c>
      <c r="AC45" s="12">
        <v>500290.17</v>
      </c>
      <c r="AD45" s="12">
        <v>42.47</v>
      </c>
      <c r="AE45" s="4">
        <v>5305558.55</v>
      </c>
      <c r="AF45" s="4">
        <v>3040422.16</v>
      </c>
      <c r="AG45" s="4">
        <v>0.57530000000000003</v>
      </c>
      <c r="AH45" s="4">
        <v>0.57310000000000005</v>
      </c>
      <c r="AI45" s="4">
        <v>24.34</v>
      </c>
      <c r="AL45" s="4" t="s">
        <v>88</v>
      </c>
      <c r="AM45" s="4">
        <v>11211</v>
      </c>
    </row>
    <row r="46" spans="1:40" hidden="1" x14ac:dyDescent="0.25">
      <c r="A46" s="4">
        <v>38</v>
      </c>
      <c r="B46" s="4" t="s">
        <v>80</v>
      </c>
      <c r="C46" s="4" t="s">
        <v>81</v>
      </c>
      <c r="D46" s="4" t="s">
        <v>82</v>
      </c>
      <c r="E46" s="4" t="s">
        <v>82</v>
      </c>
      <c r="F46" s="4" t="s">
        <v>105</v>
      </c>
      <c r="G46" s="4" t="s">
        <v>82</v>
      </c>
      <c r="I46" s="4" t="s">
        <v>197</v>
      </c>
      <c r="J46" s="4" t="s">
        <v>148</v>
      </c>
      <c r="K46" s="4" t="s">
        <v>198</v>
      </c>
      <c r="L46" s="4">
        <v>1120</v>
      </c>
      <c r="M46" s="4">
        <v>903</v>
      </c>
      <c r="N46" s="4">
        <v>217</v>
      </c>
      <c r="O46" s="4">
        <v>17</v>
      </c>
      <c r="P46" s="4">
        <v>0</v>
      </c>
      <c r="Q46" s="4">
        <v>0</v>
      </c>
      <c r="R46" s="4">
        <v>0</v>
      </c>
      <c r="S46" s="4">
        <v>2000</v>
      </c>
      <c r="T46" s="8">
        <v>0</v>
      </c>
      <c r="U46" s="8">
        <v>0</v>
      </c>
      <c r="V46" s="8">
        <v>0</v>
      </c>
      <c r="W46" s="8">
        <v>0</v>
      </c>
      <c r="X46" s="11">
        <v>0</v>
      </c>
      <c r="Y46" s="11">
        <v>120982.97</v>
      </c>
      <c r="Z46" s="11">
        <f>VLOOKUP(Table1[[#This Row],[FEEDER NAME]],[1]!Table1[[FEEDER NAME]:[UNMETERED SALES]],19,0)</f>
        <v>25619</v>
      </c>
      <c r="AA46" s="11">
        <v>13138.11</v>
      </c>
      <c r="AB46" s="12">
        <f>Table1[[#This Row],[Column1]]+Table1[[#This Row],[UNMETERED SALES]]</f>
        <v>38757.11</v>
      </c>
      <c r="AC46" s="12">
        <v>134121.07999999999</v>
      </c>
      <c r="AD46" s="12">
        <v>-13412108</v>
      </c>
      <c r="AE46" s="4">
        <v>1426319.79</v>
      </c>
      <c r="AF46" s="4">
        <v>808278.84</v>
      </c>
      <c r="AG46" s="4">
        <v>0</v>
      </c>
      <c r="AH46" s="4">
        <v>0.56669999999999998</v>
      </c>
      <c r="AI46" s="4">
        <v>56.67</v>
      </c>
      <c r="AL46" s="4" t="s">
        <v>88</v>
      </c>
      <c r="AM46" s="4">
        <v>11211</v>
      </c>
    </row>
    <row r="47" spans="1:40" hidden="1" x14ac:dyDescent="0.25">
      <c r="A47" s="4">
        <v>39</v>
      </c>
      <c r="B47" s="4" t="s">
        <v>80</v>
      </c>
      <c r="C47" s="4" t="s">
        <v>81</v>
      </c>
      <c r="D47" s="4" t="s">
        <v>82</v>
      </c>
      <c r="E47" s="4" t="s">
        <v>82</v>
      </c>
      <c r="F47" s="4" t="s">
        <v>105</v>
      </c>
      <c r="G47" s="4" t="s">
        <v>82</v>
      </c>
      <c r="I47" s="4" t="s">
        <v>199</v>
      </c>
      <c r="J47" s="4" t="s">
        <v>100</v>
      </c>
      <c r="K47" s="4" t="s">
        <v>200</v>
      </c>
      <c r="L47" s="4">
        <v>5070</v>
      </c>
      <c r="M47" s="4">
        <v>3319</v>
      </c>
      <c r="N47" s="4">
        <v>1751</v>
      </c>
      <c r="O47" s="4">
        <v>49</v>
      </c>
      <c r="P47" s="4">
        <v>0</v>
      </c>
      <c r="Q47" s="4">
        <v>3761.2</v>
      </c>
      <c r="R47" s="4">
        <v>4271</v>
      </c>
      <c r="S47" s="4">
        <v>2000</v>
      </c>
      <c r="T47" s="8">
        <v>0</v>
      </c>
      <c r="U47" s="8">
        <v>1019600</v>
      </c>
      <c r="V47" s="8">
        <v>0</v>
      </c>
      <c r="W47" s="8">
        <v>0</v>
      </c>
      <c r="X47" s="11">
        <v>1019600</v>
      </c>
      <c r="Y47" s="11">
        <v>1225809.07</v>
      </c>
      <c r="Z47" s="11">
        <f>VLOOKUP(Table1[[#This Row],[FEEDER NAME]],[1]!Table1[[FEEDER NAME]:[UNMETERED SALES]],19,0)</f>
        <v>69322</v>
      </c>
      <c r="AA47" s="11">
        <v>37868.67</v>
      </c>
      <c r="AB47" s="12">
        <f>Table1[[#This Row],[Column1]]+Table1[[#This Row],[UNMETERED SALES]]</f>
        <v>107190.67</v>
      </c>
      <c r="AC47" s="12">
        <v>1263677.74</v>
      </c>
      <c r="AD47" s="12">
        <v>-23.94</v>
      </c>
      <c r="AE47" s="4">
        <v>11989377.060000001</v>
      </c>
      <c r="AF47" s="4">
        <v>5738848.0999999996</v>
      </c>
      <c r="AG47" s="4">
        <v>1.2394000000000001</v>
      </c>
      <c r="AH47" s="4">
        <v>0.47870000000000001</v>
      </c>
      <c r="AI47" s="4">
        <v>-11.46</v>
      </c>
      <c r="AL47" s="4" t="s">
        <v>88</v>
      </c>
      <c r="AM47" s="4">
        <v>11211</v>
      </c>
    </row>
    <row r="48" spans="1:40" hidden="1" x14ac:dyDescent="0.25">
      <c r="A48" s="4">
        <v>40</v>
      </c>
      <c r="B48" s="4" t="s">
        <v>80</v>
      </c>
      <c r="C48" s="4" t="s">
        <v>81</v>
      </c>
      <c r="D48" s="4" t="s">
        <v>82</v>
      </c>
      <c r="E48" s="4" t="s">
        <v>82</v>
      </c>
      <c r="F48" s="4" t="s">
        <v>121</v>
      </c>
      <c r="G48" s="4" t="s">
        <v>82</v>
      </c>
      <c r="I48" s="4" t="s">
        <v>201</v>
      </c>
      <c r="J48" s="4" t="s">
        <v>116</v>
      </c>
      <c r="K48" s="4" t="s">
        <v>202</v>
      </c>
      <c r="L48" s="4">
        <v>109</v>
      </c>
      <c r="M48" s="4">
        <v>37</v>
      </c>
      <c r="N48" s="4">
        <v>72</v>
      </c>
      <c r="O48" s="4">
        <v>0</v>
      </c>
      <c r="P48" s="4">
        <v>0</v>
      </c>
      <c r="Q48" s="4">
        <v>18593.7</v>
      </c>
      <c r="R48" s="4">
        <v>18920.900000000001</v>
      </c>
      <c r="S48" s="4">
        <v>2000</v>
      </c>
      <c r="T48" s="8">
        <v>0</v>
      </c>
      <c r="U48" s="8">
        <v>654400</v>
      </c>
      <c r="V48" s="8">
        <v>0</v>
      </c>
      <c r="W48" s="8">
        <v>0</v>
      </c>
      <c r="X48" s="11">
        <v>654400</v>
      </c>
      <c r="Y48" s="11">
        <v>665023.84</v>
      </c>
      <c r="Z48" s="11">
        <f>VLOOKUP(Table1[[#This Row],[FEEDER NAME]],[1]!Table1[[FEEDER NAME]:[UNMETERED SALES]],19,0)</f>
        <v>0</v>
      </c>
      <c r="AA48" s="11">
        <v>0</v>
      </c>
      <c r="AB48" s="12">
        <f>Table1[[#This Row],[Column1]]+Table1[[#This Row],[UNMETERED SALES]]</f>
        <v>0</v>
      </c>
      <c r="AC48" s="12">
        <v>665023.84</v>
      </c>
      <c r="AD48" s="12">
        <v>-1.62</v>
      </c>
      <c r="AE48" s="4">
        <v>6936900.3279999997</v>
      </c>
      <c r="AF48" s="4">
        <v>5489426.2699999996</v>
      </c>
      <c r="AG48" s="4">
        <v>1.0162</v>
      </c>
      <c r="AH48" s="4">
        <v>0.7913</v>
      </c>
      <c r="AI48" s="4">
        <v>-1.28</v>
      </c>
      <c r="AL48" s="4" t="s">
        <v>88</v>
      </c>
      <c r="AM48" s="4">
        <v>11211</v>
      </c>
    </row>
    <row r="49" spans="1:39" hidden="1" x14ac:dyDescent="0.25">
      <c r="A49" s="4">
        <v>41</v>
      </c>
      <c r="B49" s="4" t="s">
        <v>80</v>
      </c>
      <c r="C49" s="4" t="s">
        <v>81</v>
      </c>
      <c r="D49" s="4" t="s">
        <v>82</v>
      </c>
      <c r="E49" s="4" t="s">
        <v>82</v>
      </c>
      <c r="F49" s="4" t="s">
        <v>167</v>
      </c>
      <c r="G49" s="4" t="s">
        <v>82</v>
      </c>
      <c r="I49" s="4" t="s">
        <v>203</v>
      </c>
      <c r="J49" s="4" t="s">
        <v>100</v>
      </c>
      <c r="K49" s="4" t="s">
        <v>204</v>
      </c>
      <c r="L49" s="4">
        <v>1292</v>
      </c>
      <c r="M49" s="4">
        <v>1130</v>
      </c>
      <c r="N49" s="4">
        <v>162</v>
      </c>
      <c r="O49" s="4">
        <v>1</v>
      </c>
      <c r="P49" s="4">
        <v>0</v>
      </c>
      <c r="Q49" s="4">
        <v>3320.65</v>
      </c>
      <c r="R49" s="4">
        <v>3381.07</v>
      </c>
      <c r="S49" s="4">
        <v>20000</v>
      </c>
      <c r="T49" s="8">
        <v>0</v>
      </c>
      <c r="U49" s="8">
        <v>1208400</v>
      </c>
      <c r="V49" s="8">
        <v>0</v>
      </c>
      <c r="W49" s="8">
        <v>0</v>
      </c>
      <c r="X49" s="11">
        <v>1208400</v>
      </c>
      <c r="Y49" s="11">
        <v>110482.35</v>
      </c>
      <c r="Z49" s="11">
        <f>VLOOKUP(Table1[[#This Row],[FEEDER NAME]],[1]!Table1[[FEEDER NAME]:[UNMETERED SALES]],19,0)</f>
        <v>0</v>
      </c>
      <c r="AA49" s="11">
        <v>772.83</v>
      </c>
      <c r="AB49" s="12">
        <f>Table1[[#This Row],[Column1]]+Table1[[#This Row],[UNMETERED SALES]]</f>
        <v>772.83</v>
      </c>
      <c r="AC49" s="12">
        <v>111255.18</v>
      </c>
      <c r="AD49" s="12">
        <v>90.79</v>
      </c>
      <c r="AE49" s="4">
        <v>1285752.94</v>
      </c>
      <c r="AF49" s="4">
        <v>1469912.82</v>
      </c>
      <c r="AG49" s="4">
        <v>9.2100000000000001E-2</v>
      </c>
      <c r="AH49" s="4">
        <v>1.1432</v>
      </c>
      <c r="AI49" s="4">
        <v>103.79</v>
      </c>
      <c r="AL49" s="4" t="s">
        <v>88</v>
      </c>
      <c r="AM49" s="4">
        <v>11211</v>
      </c>
    </row>
    <row r="50" spans="1:39" hidden="1" x14ac:dyDescent="0.25">
      <c r="A50" s="4">
        <v>42</v>
      </c>
      <c r="B50" s="4" t="s">
        <v>80</v>
      </c>
      <c r="C50" s="4" t="s">
        <v>81</v>
      </c>
      <c r="D50" s="4" t="s">
        <v>82</v>
      </c>
      <c r="E50" s="4" t="s">
        <v>82</v>
      </c>
      <c r="F50" s="4" t="s">
        <v>167</v>
      </c>
      <c r="G50" s="4" t="s">
        <v>82</v>
      </c>
      <c r="I50" s="4" t="s">
        <v>205</v>
      </c>
      <c r="J50" s="4" t="s">
        <v>93</v>
      </c>
      <c r="K50" s="4" t="s">
        <v>206</v>
      </c>
      <c r="L50" s="4">
        <v>237</v>
      </c>
      <c r="M50" s="4">
        <v>198</v>
      </c>
      <c r="N50" s="4">
        <v>39</v>
      </c>
      <c r="O50" s="4">
        <v>196</v>
      </c>
      <c r="P50" s="4">
        <v>0</v>
      </c>
      <c r="Q50" s="4">
        <v>671.202</v>
      </c>
      <c r="R50" s="4">
        <v>676.31700000000001</v>
      </c>
      <c r="S50" s="4">
        <v>40000</v>
      </c>
      <c r="T50" s="8">
        <v>0</v>
      </c>
      <c r="U50" s="8">
        <v>204600</v>
      </c>
      <c r="V50" s="8">
        <v>0</v>
      </c>
      <c r="W50" s="8">
        <v>0</v>
      </c>
      <c r="X50" s="11">
        <v>204600</v>
      </c>
      <c r="Y50" s="11">
        <v>49.6</v>
      </c>
      <c r="Z50" s="11">
        <f>VLOOKUP(Table1[[#This Row],[FEEDER NAME]],[1]!Table1[[FEEDER NAME]:[UNMETERED SALES]],19,0)</f>
        <v>310367.53999999998</v>
      </c>
      <c r="AA50" s="11">
        <v>184806.15</v>
      </c>
      <c r="AB50" s="12">
        <f>Table1[[#This Row],[Column1]]+Table1[[#This Row],[UNMETERED SALES]]</f>
        <v>495173.68999999994</v>
      </c>
      <c r="AC50" s="12">
        <v>184855.75</v>
      </c>
      <c r="AD50" s="12">
        <v>9.65</v>
      </c>
      <c r="AE50" s="4">
        <v>1672977.34</v>
      </c>
      <c r="AF50" s="4">
        <v>1672962.34</v>
      </c>
      <c r="AG50" s="4">
        <v>0.90349999999999997</v>
      </c>
      <c r="AH50" s="4">
        <v>1</v>
      </c>
      <c r="AI50" s="4">
        <v>9.65</v>
      </c>
      <c r="AL50" s="4" t="s">
        <v>88</v>
      </c>
      <c r="AM50" s="4">
        <v>11211</v>
      </c>
    </row>
    <row r="51" spans="1:39" hidden="1" x14ac:dyDescent="0.25">
      <c r="A51" s="4">
        <v>43</v>
      </c>
      <c r="B51" s="4" t="s">
        <v>80</v>
      </c>
      <c r="C51" s="4" t="s">
        <v>81</v>
      </c>
      <c r="D51" s="4" t="s">
        <v>82</v>
      </c>
      <c r="E51" s="4" t="s">
        <v>82</v>
      </c>
      <c r="F51" s="4" t="s">
        <v>121</v>
      </c>
      <c r="G51" s="4" t="s">
        <v>82</v>
      </c>
      <c r="I51" s="4" t="s">
        <v>207</v>
      </c>
      <c r="J51" s="4" t="s">
        <v>116</v>
      </c>
      <c r="K51" s="4" t="s">
        <v>208</v>
      </c>
      <c r="L51" s="4">
        <v>93</v>
      </c>
      <c r="M51" s="4">
        <v>70</v>
      </c>
      <c r="N51" s="4">
        <v>23</v>
      </c>
      <c r="O51" s="4">
        <v>13</v>
      </c>
      <c r="P51" s="4">
        <v>0</v>
      </c>
      <c r="Q51" s="4">
        <v>17781.099999999999</v>
      </c>
      <c r="R51" s="4">
        <v>18366.7</v>
      </c>
      <c r="S51" s="4">
        <v>2000</v>
      </c>
      <c r="T51" s="8">
        <v>0</v>
      </c>
      <c r="U51" s="8">
        <v>1171200</v>
      </c>
      <c r="V51" s="8">
        <v>0</v>
      </c>
      <c r="W51" s="8">
        <v>0</v>
      </c>
      <c r="X51" s="11">
        <v>1171200</v>
      </c>
      <c r="Y51" s="11">
        <v>1128621.24</v>
      </c>
      <c r="Z51" s="11">
        <f>VLOOKUP(Table1[[#This Row],[FEEDER NAME]],[1]!Table1[[FEEDER NAME]:[UNMETERED SALES]],19,0)</f>
        <v>19591</v>
      </c>
      <c r="AA51" s="11">
        <v>10046.790000000001</v>
      </c>
      <c r="AB51" s="12">
        <f>Table1[[#This Row],[Column1]]+Table1[[#This Row],[UNMETERED SALES]]</f>
        <v>29637.79</v>
      </c>
      <c r="AC51" s="12">
        <v>1138668.03</v>
      </c>
      <c r="AD51" s="12">
        <v>2.78</v>
      </c>
      <c r="AE51" s="4">
        <v>10317243.524</v>
      </c>
      <c r="AF51" s="4">
        <v>9624254.9900000002</v>
      </c>
      <c r="AG51" s="4">
        <v>0.97219999999999995</v>
      </c>
      <c r="AH51" s="4">
        <v>0.93279999999999996</v>
      </c>
      <c r="AI51" s="4">
        <v>2.59</v>
      </c>
      <c r="AL51" s="4" t="s">
        <v>88</v>
      </c>
      <c r="AM51" s="4">
        <v>11211</v>
      </c>
    </row>
    <row r="52" spans="1:39" ht="28.5" customHeight="1" x14ac:dyDescent="0.25">
      <c r="A52" s="3">
        <v>56</v>
      </c>
      <c r="B52" s="3" t="s">
        <v>80</v>
      </c>
      <c r="C52" s="4" t="s">
        <v>81</v>
      </c>
      <c r="D52" s="4" t="s">
        <v>82</v>
      </c>
      <c r="E52" s="4" t="s">
        <v>83</v>
      </c>
      <c r="F52" s="4" t="s">
        <v>176</v>
      </c>
      <c r="G52" s="4" t="s">
        <v>83</v>
      </c>
      <c r="I52" s="3" t="s">
        <v>234</v>
      </c>
      <c r="J52" s="4" t="s">
        <v>148</v>
      </c>
      <c r="K52" s="4" t="s">
        <v>235</v>
      </c>
      <c r="L52" s="4">
        <v>581</v>
      </c>
      <c r="M52" s="4">
        <v>579</v>
      </c>
      <c r="N52" s="4">
        <v>2</v>
      </c>
      <c r="O52" s="4">
        <v>0</v>
      </c>
      <c r="P52" s="3">
        <v>0</v>
      </c>
      <c r="Q52" s="3">
        <v>465.25200000000001</v>
      </c>
      <c r="R52" s="3">
        <v>472.459</v>
      </c>
      <c r="S52" s="3">
        <v>20000</v>
      </c>
      <c r="T52" s="3">
        <v>0</v>
      </c>
      <c r="U52" s="3">
        <v>144140</v>
      </c>
      <c r="V52" s="3">
        <v>100000</v>
      </c>
      <c r="W52" s="3">
        <v>0</v>
      </c>
      <c r="X52" s="3">
        <f>Table1[[#This Row],[CONSUMPTION T=(Q-P)*R+S]]+Table1[[#This Row],[IMPORTED ENERGY]]-Table1[[#This Row],[EXPORTED ENERGY]]</f>
        <v>244140</v>
      </c>
      <c r="Y52" s="3">
        <v>232690.52</v>
      </c>
      <c r="Z52" s="11">
        <f>VLOOKUP(Table1[[#This Row],[FEEDER NAME]],[1]!Table1[[FEEDER NAME]:[UNMETERED SALES]],19,0)</f>
        <v>0</v>
      </c>
      <c r="AA52" s="11">
        <v>0</v>
      </c>
      <c r="AB52" s="6">
        <f>Table1[[#This Row],[Column1]]+Table1[[#This Row],[UNMETERED SALES]]</f>
        <v>0</v>
      </c>
      <c r="AC52" s="6">
        <f>Table1[[#This Row],[UNMETERED SALES]]+Table1[[#This Row],[Column2]]+Table1[[#This Row],[METERED SALES]]</f>
        <v>232690.52</v>
      </c>
      <c r="AD52" s="6">
        <f>(Table1[[#This Row],[NET CONSUMPTION X=T+U-V+W]]-Table1[[#This Row],[TOTAL SALES AA=Y+Z]])/Table1[[#This Row],[NET CONSUMPTION X=T+U-V+W]]*100</f>
        <v>4.689719013680679</v>
      </c>
      <c r="AE52" s="4">
        <v>2393905.88</v>
      </c>
      <c r="AF52" s="4">
        <v>2297990.5499999998</v>
      </c>
      <c r="AG52" s="4">
        <v>1.6143000000000001</v>
      </c>
      <c r="AH52" s="4">
        <v>0.95989999999999998</v>
      </c>
      <c r="AI52" s="4">
        <v>-58.97</v>
      </c>
      <c r="AL52" s="4" t="s">
        <v>88</v>
      </c>
      <c r="AM52" s="4">
        <v>11251</v>
      </c>
    </row>
    <row r="53" spans="1:39" hidden="1" x14ac:dyDescent="0.25">
      <c r="A53" s="4">
        <v>45</v>
      </c>
      <c r="B53" s="4" t="s">
        <v>80</v>
      </c>
      <c r="C53" s="4" t="s">
        <v>81</v>
      </c>
      <c r="D53" s="4" t="s">
        <v>82</v>
      </c>
      <c r="E53" s="4" t="s">
        <v>82</v>
      </c>
      <c r="F53" s="4" t="s">
        <v>121</v>
      </c>
      <c r="G53" s="4" t="s">
        <v>82</v>
      </c>
      <c r="I53" s="4" t="s">
        <v>211</v>
      </c>
      <c r="J53" s="4" t="s">
        <v>93</v>
      </c>
      <c r="K53" s="4" t="s">
        <v>212</v>
      </c>
      <c r="L53" s="4">
        <v>193</v>
      </c>
      <c r="M53" s="4">
        <v>126</v>
      </c>
      <c r="N53" s="4">
        <v>67</v>
      </c>
      <c r="O53" s="4">
        <v>120</v>
      </c>
      <c r="P53" s="4">
        <v>17</v>
      </c>
      <c r="Q53" s="4">
        <v>5143</v>
      </c>
      <c r="R53" s="4">
        <v>5183.1000000000004</v>
      </c>
      <c r="S53" s="4">
        <v>2000</v>
      </c>
      <c r="T53" s="8">
        <v>0</v>
      </c>
      <c r="U53" s="8">
        <v>80200</v>
      </c>
      <c r="V53" s="8">
        <v>0</v>
      </c>
      <c r="W53" s="8">
        <v>0</v>
      </c>
      <c r="X53" s="11">
        <v>80200</v>
      </c>
      <c r="Y53" s="11">
        <v>236.7</v>
      </c>
      <c r="Z53" s="11">
        <f>VLOOKUP(Table1[[#This Row],[FEEDER NAME]],[1]!Table1[[FEEDER NAME]:[UNMETERED SALES]],19,0)</f>
        <v>148240.79999999999</v>
      </c>
      <c r="AA53" s="11">
        <v>61992.61</v>
      </c>
      <c r="AB53" s="12">
        <f>Table1[[#This Row],[Column1]]+Table1[[#This Row],[UNMETERED SALES]]</f>
        <v>210233.40999999997</v>
      </c>
      <c r="AC53" s="12">
        <v>62229.31</v>
      </c>
      <c r="AD53" s="12">
        <v>22.41</v>
      </c>
      <c r="AE53" s="4">
        <v>563121.17000000004</v>
      </c>
      <c r="AF53" s="4">
        <v>562550.17000000004</v>
      </c>
      <c r="AG53" s="4">
        <v>0.77590000000000003</v>
      </c>
      <c r="AH53" s="4">
        <v>0.999</v>
      </c>
      <c r="AI53" s="4">
        <v>22.39</v>
      </c>
      <c r="AL53" s="4" t="s">
        <v>88</v>
      </c>
      <c r="AM53" s="4">
        <v>11211</v>
      </c>
    </row>
    <row r="54" spans="1:39" hidden="1" x14ac:dyDescent="0.25">
      <c r="A54" s="4">
        <v>46</v>
      </c>
      <c r="B54" s="4" t="s">
        <v>80</v>
      </c>
      <c r="C54" s="4" t="s">
        <v>81</v>
      </c>
      <c r="D54" s="4" t="s">
        <v>82</v>
      </c>
      <c r="E54" s="4" t="s">
        <v>82</v>
      </c>
      <c r="F54" s="4" t="s">
        <v>105</v>
      </c>
      <c r="G54" s="4" t="s">
        <v>82</v>
      </c>
      <c r="I54" s="4" t="s">
        <v>213</v>
      </c>
      <c r="J54" s="4" t="s">
        <v>107</v>
      </c>
      <c r="K54" s="4" t="s">
        <v>214</v>
      </c>
      <c r="L54" s="4">
        <v>2533</v>
      </c>
      <c r="M54" s="4">
        <v>1988</v>
      </c>
      <c r="N54" s="4">
        <v>545</v>
      </c>
      <c r="O54" s="4">
        <v>377</v>
      </c>
      <c r="P54" s="4">
        <v>1</v>
      </c>
      <c r="Q54" s="4">
        <v>700.50699999999995</v>
      </c>
      <c r="R54" s="4">
        <v>716.76</v>
      </c>
      <c r="S54" s="4">
        <v>40000</v>
      </c>
      <c r="T54" s="8">
        <v>0</v>
      </c>
      <c r="U54" s="8">
        <v>650120</v>
      </c>
      <c r="V54" s="8">
        <v>0</v>
      </c>
      <c r="W54" s="8">
        <v>0</v>
      </c>
      <c r="X54" s="11">
        <v>650120</v>
      </c>
      <c r="Y54" s="11">
        <v>454028.42</v>
      </c>
      <c r="Z54" s="11">
        <f>VLOOKUP(Table1[[#This Row],[FEEDER NAME]],[1]!Table1[[FEEDER NAME]:[UNMETERED SALES]],19,0)</f>
        <v>566632</v>
      </c>
      <c r="AA54" s="11">
        <v>289811.25</v>
      </c>
      <c r="AB54" s="12">
        <f>Table1[[#This Row],[Column1]]+Table1[[#This Row],[UNMETERED SALES]]</f>
        <v>856443.25</v>
      </c>
      <c r="AC54" s="12">
        <v>743839.67</v>
      </c>
      <c r="AD54" s="12">
        <v>-14.42</v>
      </c>
      <c r="AE54" s="4">
        <v>7389027.0180000002</v>
      </c>
      <c r="AF54" s="4">
        <v>5391231.4000000004</v>
      </c>
      <c r="AG54" s="4">
        <v>1.1442000000000001</v>
      </c>
      <c r="AH54" s="4">
        <v>0.72960000000000003</v>
      </c>
      <c r="AI54" s="4">
        <v>-10.52</v>
      </c>
      <c r="AL54" s="4" t="s">
        <v>88</v>
      </c>
      <c r="AM54" s="4">
        <v>11211</v>
      </c>
    </row>
    <row r="55" spans="1:39" ht="28.5" customHeight="1" x14ac:dyDescent="0.25">
      <c r="A55" s="3">
        <v>72</v>
      </c>
      <c r="B55" s="3" t="s">
        <v>80</v>
      </c>
      <c r="C55" s="4" t="s">
        <v>81</v>
      </c>
      <c r="D55" s="4" t="s">
        <v>82</v>
      </c>
      <c r="E55" s="4" t="s">
        <v>83</v>
      </c>
      <c r="F55" s="4" t="s">
        <v>265</v>
      </c>
      <c r="G55" s="4" t="s">
        <v>83</v>
      </c>
      <c r="I55" s="3" t="s">
        <v>268</v>
      </c>
      <c r="J55" s="4" t="s">
        <v>148</v>
      </c>
      <c r="K55" s="4" t="s">
        <v>269</v>
      </c>
      <c r="L55" s="4">
        <v>322</v>
      </c>
      <c r="M55" s="4">
        <v>318</v>
      </c>
      <c r="N55" s="4">
        <v>4</v>
      </c>
      <c r="O55" s="4">
        <v>0</v>
      </c>
      <c r="P55" s="3">
        <v>0</v>
      </c>
      <c r="Q55" s="3">
        <v>165.548</v>
      </c>
      <c r="R55" s="3">
        <v>168.31</v>
      </c>
      <c r="S55" s="3">
        <v>40000</v>
      </c>
      <c r="T55" s="3">
        <v>0</v>
      </c>
      <c r="U55" s="3">
        <v>110480</v>
      </c>
      <c r="V55" s="3">
        <v>0</v>
      </c>
      <c r="W55" s="3">
        <v>25000</v>
      </c>
      <c r="X55" s="3">
        <f>Table1[[#This Row],[CONSUMPTION T=(Q-P)*R+S]]+Table1[[#This Row],[IMPORTED ENERGY]]-Table1[[#This Row],[EXPORTED ENERGY]]</f>
        <v>85480</v>
      </c>
      <c r="Y55" s="3">
        <v>82196</v>
      </c>
      <c r="Z55" s="11">
        <f>VLOOKUP(Table1[[#This Row],[FEEDER NAME]],[1]!Table1[[FEEDER NAME]:[UNMETERED SALES]],19,0)</f>
        <v>0</v>
      </c>
      <c r="AA55" s="11">
        <v>0</v>
      </c>
      <c r="AB55" s="6">
        <f>Table1[[#This Row],[Column1]]+Table1[[#This Row],[UNMETERED SALES]]</f>
        <v>0</v>
      </c>
      <c r="AC55" s="6">
        <f>Table1[[#This Row],[UNMETERED SALES]]+Table1[[#This Row],[Column2]]+Table1[[#This Row],[METERED SALES]]</f>
        <v>82196</v>
      </c>
      <c r="AD55" s="6">
        <f>(Table1[[#This Row],[NET CONSUMPTION X=T+U-V+W]]-Table1[[#This Row],[TOTAL SALES AA=Y+Z]])/Table1[[#This Row],[NET CONSUMPTION X=T+U-V+W]]*100</f>
        <v>3.8418343472157233</v>
      </c>
      <c r="AE55" s="4">
        <v>934489.59999999998</v>
      </c>
      <c r="AF55" s="4">
        <v>886868.56</v>
      </c>
      <c r="AG55" s="4">
        <v>0.74399999999999999</v>
      </c>
      <c r="AH55" s="4">
        <v>0.94899999999999995</v>
      </c>
      <c r="AI55" s="4">
        <v>24.29</v>
      </c>
      <c r="AL55" s="4" t="s">
        <v>88</v>
      </c>
      <c r="AM55" s="4">
        <v>11251</v>
      </c>
    </row>
    <row r="56" spans="1:39" hidden="1" x14ac:dyDescent="0.25">
      <c r="A56" s="4">
        <v>48</v>
      </c>
      <c r="B56" s="4" t="s">
        <v>80</v>
      </c>
      <c r="C56" s="4" t="s">
        <v>81</v>
      </c>
      <c r="D56" s="4" t="s">
        <v>82</v>
      </c>
      <c r="E56" s="4" t="s">
        <v>82</v>
      </c>
      <c r="F56" s="4" t="s">
        <v>167</v>
      </c>
      <c r="G56" s="4" t="s">
        <v>82</v>
      </c>
      <c r="I56" s="4" t="s">
        <v>217</v>
      </c>
      <c r="J56" s="4" t="s">
        <v>116</v>
      </c>
      <c r="K56" s="4" t="s">
        <v>218</v>
      </c>
      <c r="L56" s="4">
        <v>4420</v>
      </c>
      <c r="M56" s="4">
        <v>3101</v>
      </c>
      <c r="N56" s="4">
        <v>1319</v>
      </c>
      <c r="O56" s="4">
        <v>64</v>
      </c>
      <c r="P56" s="4">
        <v>0</v>
      </c>
      <c r="Q56" s="4">
        <v>2199.1779999999999</v>
      </c>
      <c r="R56" s="4">
        <v>2272.018</v>
      </c>
      <c r="S56" s="4">
        <v>20000</v>
      </c>
      <c r="T56" s="8">
        <v>0</v>
      </c>
      <c r="U56" s="8">
        <v>1456800</v>
      </c>
      <c r="V56" s="8">
        <v>0</v>
      </c>
      <c r="W56" s="8">
        <v>0</v>
      </c>
      <c r="X56" s="11">
        <v>1456800</v>
      </c>
      <c r="Y56" s="11">
        <v>1562260.33</v>
      </c>
      <c r="Z56" s="11">
        <f>VLOOKUP(Table1[[#This Row],[FEEDER NAME]],[1]!Table1[[FEEDER NAME]:[UNMETERED SALES]],19,0)</f>
        <v>95242.4</v>
      </c>
      <c r="AA56" s="11">
        <v>48842.856</v>
      </c>
      <c r="AB56" s="12">
        <f>Table1[[#This Row],[Column1]]+Table1[[#This Row],[UNMETERED SALES]]</f>
        <v>144085.25599999999</v>
      </c>
      <c r="AC56" s="12">
        <v>1611103.186</v>
      </c>
      <c r="AD56" s="12">
        <v>-10.59</v>
      </c>
      <c r="AE56" s="4">
        <v>14963915.539999999</v>
      </c>
      <c r="AF56" s="4">
        <v>12820202.77</v>
      </c>
      <c r="AG56" s="4">
        <v>1.1059000000000001</v>
      </c>
      <c r="AH56" s="4">
        <v>0.85670000000000002</v>
      </c>
      <c r="AI56" s="4">
        <v>-9.07</v>
      </c>
      <c r="AL56" s="4" t="s">
        <v>88</v>
      </c>
      <c r="AM56" s="4">
        <v>11211</v>
      </c>
    </row>
    <row r="57" spans="1:39" hidden="1" x14ac:dyDescent="0.25">
      <c r="A57" s="4">
        <v>49</v>
      </c>
      <c r="B57" s="4" t="s">
        <v>80</v>
      </c>
      <c r="C57" s="4" t="s">
        <v>81</v>
      </c>
      <c r="D57" s="4" t="s">
        <v>82</v>
      </c>
      <c r="E57" s="4" t="s">
        <v>82</v>
      </c>
      <c r="F57" s="4" t="s">
        <v>121</v>
      </c>
      <c r="G57" s="4" t="s">
        <v>82</v>
      </c>
      <c r="I57" s="4" t="s">
        <v>219</v>
      </c>
      <c r="J57" s="4" t="s">
        <v>100</v>
      </c>
      <c r="K57" s="4" t="s">
        <v>220</v>
      </c>
      <c r="L57" s="4">
        <v>11007</v>
      </c>
      <c r="M57" s="4">
        <v>8340</v>
      </c>
      <c r="N57" s="4">
        <v>2667</v>
      </c>
      <c r="O57" s="4">
        <v>26</v>
      </c>
      <c r="P57" s="4">
        <v>0</v>
      </c>
      <c r="Q57" s="4">
        <v>26294.5</v>
      </c>
      <c r="R57" s="4">
        <v>27086.3</v>
      </c>
      <c r="S57" s="4">
        <v>2000</v>
      </c>
      <c r="T57" s="8">
        <v>0</v>
      </c>
      <c r="U57" s="8">
        <v>1583600</v>
      </c>
      <c r="V57" s="8">
        <v>0</v>
      </c>
      <c r="W57" s="8">
        <v>0</v>
      </c>
      <c r="X57" s="11">
        <v>1583600</v>
      </c>
      <c r="Y57" s="11">
        <v>1388417.58</v>
      </c>
      <c r="Z57" s="11">
        <f>VLOOKUP(Table1[[#This Row],[FEEDER NAME]],[1]!Table1[[FEEDER NAME]:[UNMETERED SALES]],19,0)</f>
        <v>37675</v>
      </c>
      <c r="AA57" s="11">
        <v>20093.580000000002</v>
      </c>
      <c r="AB57" s="12">
        <f>Table1[[#This Row],[Column1]]+Table1[[#This Row],[UNMETERED SALES]]</f>
        <v>57768.58</v>
      </c>
      <c r="AC57" s="12">
        <v>1408511.16</v>
      </c>
      <c r="AD57" s="12">
        <v>11.06</v>
      </c>
      <c r="AE57" s="4">
        <v>14273608.248</v>
      </c>
      <c r="AF57" s="4">
        <v>7806193.6200000001</v>
      </c>
      <c r="AG57" s="4">
        <v>0.88939999999999997</v>
      </c>
      <c r="AH57" s="4">
        <v>0.54690000000000005</v>
      </c>
      <c r="AI57" s="4">
        <v>6.05</v>
      </c>
      <c r="AL57" s="4" t="s">
        <v>88</v>
      </c>
      <c r="AM57" s="4">
        <v>11211</v>
      </c>
    </row>
    <row r="58" spans="1:39" ht="28.5" customHeight="1" x14ac:dyDescent="0.25">
      <c r="A58" s="3">
        <v>76</v>
      </c>
      <c r="B58" s="3" t="s">
        <v>80</v>
      </c>
      <c r="C58" s="4" t="s">
        <v>81</v>
      </c>
      <c r="D58" s="4" t="s">
        <v>82</v>
      </c>
      <c r="E58" s="4" t="s">
        <v>83</v>
      </c>
      <c r="F58" s="4" t="s">
        <v>176</v>
      </c>
      <c r="G58" s="4" t="s">
        <v>83</v>
      </c>
      <c r="I58" s="3" t="s">
        <v>276</v>
      </c>
      <c r="J58" s="4" t="s">
        <v>107</v>
      </c>
      <c r="K58" s="4" t="s">
        <v>277</v>
      </c>
      <c r="L58" s="4">
        <v>5604</v>
      </c>
      <c r="M58" s="4">
        <v>5123</v>
      </c>
      <c r="N58" s="4">
        <v>481</v>
      </c>
      <c r="O58" s="4">
        <v>94</v>
      </c>
      <c r="P58" s="3">
        <v>94</v>
      </c>
      <c r="Q58" s="3">
        <v>183.24199999999999</v>
      </c>
      <c r="R58" s="3">
        <v>196.244</v>
      </c>
      <c r="S58" s="3">
        <v>40000</v>
      </c>
      <c r="T58" s="3">
        <v>532760</v>
      </c>
      <c r="U58" s="3">
        <v>1052840</v>
      </c>
      <c r="V58" s="3">
        <v>0</v>
      </c>
      <c r="W58" s="3">
        <v>115000</v>
      </c>
      <c r="X58" s="3">
        <f>Table1[[#This Row],[CONSUMPTION T=(Q-P)*R+S]]+Table1[[#This Row],[IMPORTED ENERGY]]-Table1[[#This Row],[EXPORTED ENERGY]]</f>
        <v>937840</v>
      </c>
      <c r="Y58" s="3">
        <v>682198.17</v>
      </c>
      <c r="Z58" s="11">
        <f>VLOOKUP(Table1[[#This Row],[FEEDER NAME]],[1]!Table1[[FEEDER NAME]:[UNMETERED SALES]],19,0)</f>
        <v>178752</v>
      </c>
      <c r="AA58" s="11">
        <v>0</v>
      </c>
      <c r="AB58" s="6">
        <f>Table1[[#This Row],[Column1]]+Table1[[#This Row],[UNMETERED SALES]]</f>
        <v>178752</v>
      </c>
      <c r="AC58" s="6">
        <f>Table1[[#This Row],[UNMETERED SALES]]+Table1[[#This Row],[Column2]]+Table1[[#This Row],[METERED SALES]]</f>
        <v>860950.17</v>
      </c>
      <c r="AD58" s="6">
        <f>(Table1[[#This Row],[NET CONSUMPTION X=T+U-V+W]]-Table1[[#This Row],[TOTAL SALES AA=Y+Z]])/Table1[[#This Row],[NET CONSUMPTION X=T+U-V+W]]*100</f>
        <v>8.1986085046489752</v>
      </c>
      <c r="AE58" s="4">
        <v>6719430.25</v>
      </c>
      <c r="AF58" s="4">
        <v>5041360.45</v>
      </c>
      <c r="AG58" s="4">
        <v>0.64800000000000002</v>
      </c>
      <c r="AH58" s="4">
        <v>0.75029999999999997</v>
      </c>
      <c r="AI58" s="4">
        <v>26.41</v>
      </c>
      <c r="AL58" s="4" t="s">
        <v>88</v>
      </c>
      <c r="AM58" s="4">
        <v>11251</v>
      </c>
    </row>
    <row r="59" spans="1:39" ht="28.5" customHeight="1" x14ac:dyDescent="0.25">
      <c r="A59" s="3">
        <v>8</v>
      </c>
      <c r="B59" s="3" t="s">
        <v>80</v>
      </c>
      <c r="C59" s="4" t="s">
        <v>81</v>
      </c>
      <c r="D59" s="4" t="s">
        <v>82</v>
      </c>
      <c r="E59" s="4" t="s">
        <v>82</v>
      </c>
      <c r="F59" s="4" t="s">
        <v>105</v>
      </c>
      <c r="G59" s="4" t="s">
        <v>82</v>
      </c>
      <c r="I59" s="3" t="s">
        <v>119</v>
      </c>
      <c r="J59" s="4" t="s">
        <v>107</v>
      </c>
      <c r="K59" s="4" t="s">
        <v>120</v>
      </c>
      <c r="L59" s="4">
        <v>3765</v>
      </c>
      <c r="M59" s="4">
        <v>3204</v>
      </c>
      <c r="N59" s="4">
        <v>561</v>
      </c>
      <c r="O59" s="4">
        <v>5</v>
      </c>
      <c r="P59" s="3">
        <v>5</v>
      </c>
      <c r="Q59" s="3">
        <v>2661.6759999999999</v>
      </c>
      <c r="R59" s="3">
        <v>2674.498</v>
      </c>
      <c r="S59" s="3">
        <v>40000</v>
      </c>
      <c r="T59" s="3">
        <v>0</v>
      </c>
      <c r="U59" s="3">
        <v>512880</v>
      </c>
      <c r="V59" s="3">
        <v>500000</v>
      </c>
      <c r="W59" s="3">
        <v>0</v>
      </c>
      <c r="X59" s="3">
        <f>Table1[[#This Row],[CONSUMPTION T=(Q-P)*R+S]]+Table1[[#This Row],[IMPORTED ENERGY]]-Table1[[#This Row],[EXPORTED ENERGY]]</f>
        <v>1012880</v>
      </c>
      <c r="Y59" s="3">
        <v>915172.67</v>
      </c>
      <c r="Z59" s="11">
        <f>VLOOKUP(Table1[[#This Row],[FEEDER NAME]],[1]!Table1[[FEEDER NAME]:[UNMETERED SALES]],19,0)</f>
        <v>1920</v>
      </c>
      <c r="AA59" s="11">
        <v>0</v>
      </c>
      <c r="AB59" s="6">
        <v>32930</v>
      </c>
      <c r="AC59" s="6">
        <f>Table1[[#This Row],[UNMETERED SALES]]+Table1[[#This Row],[Column2]]+Table1[[#This Row],[METERED SALES]]</f>
        <v>948102.67</v>
      </c>
      <c r="AD59" s="6">
        <f>(Table1[[#This Row],[NET CONSUMPTION X=T+U-V+W]]-Table1[[#This Row],[TOTAL SALES AA=Y+Z]])/Table1[[#This Row],[NET CONSUMPTION X=T+U-V+W]]*100</f>
        <v>6.3953607534949803</v>
      </c>
      <c r="AE59" s="4">
        <v>10500678.306</v>
      </c>
      <c r="AF59" s="4">
        <v>7746971.75</v>
      </c>
      <c r="AG59" s="4">
        <v>1.7844</v>
      </c>
      <c r="AH59" s="4">
        <v>0.73780000000000001</v>
      </c>
      <c r="AI59" s="4">
        <v>-57.87</v>
      </c>
      <c r="AL59" s="4" t="s">
        <v>88</v>
      </c>
      <c r="AM59" s="4">
        <v>11211</v>
      </c>
    </row>
    <row r="60" spans="1:39" hidden="1" x14ac:dyDescent="0.25">
      <c r="A60" s="4">
        <v>52</v>
      </c>
      <c r="B60" s="4" t="s">
        <v>80</v>
      </c>
      <c r="C60" s="4" t="s">
        <v>81</v>
      </c>
      <c r="D60" s="4" t="s">
        <v>82</v>
      </c>
      <c r="E60" s="4" t="s">
        <v>82</v>
      </c>
      <c r="F60" s="4" t="s">
        <v>167</v>
      </c>
      <c r="G60" s="4" t="s">
        <v>82</v>
      </c>
      <c r="I60" s="4" t="s">
        <v>226</v>
      </c>
      <c r="J60" s="4" t="s">
        <v>107</v>
      </c>
      <c r="K60" s="4" t="s">
        <v>227</v>
      </c>
      <c r="L60" s="4">
        <v>3503</v>
      </c>
      <c r="M60" s="4">
        <v>1854</v>
      </c>
      <c r="N60" s="4">
        <v>1649</v>
      </c>
      <c r="O60" s="4">
        <v>378</v>
      </c>
      <c r="P60" s="4">
        <v>0</v>
      </c>
      <c r="Q60" s="4">
        <v>2417.2829999999999</v>
      </c>
      <c r="R60" s="4">
        <v>2451.125</v>
      </c>
      <c r="S60" s="4">
        <v>20000</v>
      </c>
      <c r="T60" s="8">
        <v>0</v>
      </c>
      <c r="U60" s="8">
        <v>676840</v>
      </c>
      <c r="V60" s="8">
        <v>0</v>
      </c>
      <c r="W60" s="8">
        <v>0</v>
      </c>
      <c r="X60" s="11">
        <v>676840</v>
      </c>
      <c r="Y60" s="11">
        <v>598772.07999999996</v>
      </c>
      <c r="Z60" s="11">
        <f>VLOOKUP(Table1[[#This Row],[FEEDER NAME]],[1]!Table1[[FEEDER NAME]:[UNMETERED SALES]],19,0)</f>
        <v>547945.19999999995</v>
      </c>
      <c r="AA60" s="11">
        <v>281000.99200000003</v>
      </c>
      <c r="AB60" s="12">
        <f>Table1[[#This Row],[Column1]]+Table1[[#This Row],[UNMETERED SALES]]</f>
        <v>828946.19200000004</v>
      </c>
      <c r="AC60" s="12">
        <v>879773.07200000004</v>
      </c>
      <c r="AD60" s="12">
        <v>-29.98</v>
      </c>
      <c r="AE60" s="4">
        <v>8268001.7640000004</v>
      </c>
      <c r="AF60" s="4">
        <v>7374361.96</v>
      </c>
      <c r="AG60" s="4">
        <v>1.2998000000000001</v>
      </c>
      <c r="AH60" s="4">
        <v>0.89190000000000003</v>
      </c>
      <c r="AI60" s="4">
        <v>-26.74</v>
      </c>
      <c r="AL60" s="4" t="s">
        <v>88</v>
      </c>
      <c r="AM60" s="4">
        <v>11211</v>
      </c>
    </row>
    <row r="61" spans="1:39" hidden="1" x14ac:dyDescent="0.25">
      <c r="A61" s="4">
        <v>53</v>
      </c>
      <c r="B61" s="4" t="s">
        <v>80</v>
      </c>
      <c r="C61" s="4" t="s">
        <v>81</v>
      </c>
      <c r="D61" s="4" t="s">
        <v>82</v>
      </c>
      <c r="E61" s="4" t="s">
        <v>82</v>
      </c>
      <c r="F61" s="4" t="s">
        <v>105</v>
      </c>
      <c r="G61" s="4" t="s">
        <v>82</v>
      </c>
      <c r="I61" s="4" t="s">
        <v>228</v>
      </c>
      <c r="J61" s="4" t="s">
        <v>93</v>
      </c>
      <c r="K61" s="4" t="s">
        <v>229</v>
      </c>
      <c r="L61" s="4">
        <v>272</v>
      </c>
      <c r="M61" s="4">
        <v>215</v>
      </c>
      <c r="N61" s="4">
        <v>57</v>
      </c>
      <c r="O61" s="4">
        <v>208</v>
      </c>
      <c r="P61" s="4">
        <v>2</v>
      </c>
      <c r="Q61" s="4">
        <v>5248.7</v>
      </c>
      <c r="R61" s="4">
        <v>5384.9</v>
      </c>
      <c r="S61" s="4">
        <v>1000</v>
      </c>
      <c r="T61" s="8">
        <v>0</v>
      </c>
      <c r="U61" s="8">
        <v>136200</v>
      </c>
      <c r="V61" s="8">
        <v>0</v>
      </c>
      <c r="W61" s="8">
        <v>0</v>
      </c>
      <c r="X61" s="11">
        <v>136200</v>
      </c>
      <c r="Y61" s="11">
        <v>1153.1199999999999</v>
      </c>
      <c r="Z61" s="11">
        <f>VLOOKUP(Table1[[#This Row],[FEEDER NAME]],[1]!Table1[[FEEDER NAME]:[UNMETERED SALES]],19,0)</f>
        <v>292183.84000000003</v>
      </c>
      <c r="AA61" s="11">
        <v>120730.42</v>
      </c>
      <c r="AB61" s="12">
        <f>Table1[[#This Row],[Column1]]+Table1[[#This Row],[UNMETERED SALES]]</f>
        <v>412914.26</v>
      </c>
      <c r="AC61" s="12">
        <v>121883.54</v>
      </c>
      <c r="AD61" s="12">
        <v>10.51</v>
      </c>
      <c r="AE61" s="4">
        <v>1118940.42</v>
      </c>
      <c r="AF61" s="4">
        <v>1110186.42</v>
      </c>
      <c r="AG61" s="4">
        <v>0.89490000000000003</v>
      </c>
      <c r="AH61" s="4">
        <v>0.99219999999999997</v>
      </c>
      <c r="AI61" s="4">
        <v>10.43</v>
      </c>
      <c r="AL61" s="4" t="s">
        <v>88</v>
      </c>
      <c r="AM61" s="4">
        <v>11211</v>
      </c>
    </row>
    <row r="62" spans="1:39" hidden="1" x14ac:dyDescent="0.25">
      <c r="A62" s="4">
        <v>54</v>
      </c>
      <c r="B62" s="4" t="s">
        <v>80</v>
      </c>
      <c r="C62" s="4" t="s">
        <v>81</v>
      </c>
      <c r="D62" s="4" t="s">
        <v>82</v>
      </c>
      <c r="E62" s="4" t="s">
        <v>83</v>
      </c>
      <c r="F62" s="4" t="s">
        <v>176</v>
      </c>
      <c r="G62" s="4" t="s">
        <v>83</v>
      </c>
      <c r="I62" s="4" t="s">
        <v>230</v>
      </c>
      <c r="J62" s="4" t="s">
        <v>148</v>
      </c>
      <c r="K62" s="4" t="s">
        <v>231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3079.7930000000001</v>
      </c>
      <c r="R62" s="4">
        <v>3139.9560000000001</v>
      </c>
      <c r="S62" s="4">
        <v>40000</v>
      </c>
      <c r="T62" s="8">
        <v>0</v>
      </c>
      <c r="U62" s="8">
        <v>2406520</v>
      </c>
      <c r="V62" s="8">
        <v>0</v>
      </c>
      <c r="W62" s="8">
        <v>0</v>
      </c>
      <c r="X62" s="11">
        <v>2406520</v>
      </c>
      <c r="Y62" s="11">
        <v>0</v>
      </c>
      <c r="Z62" s="11">
        <f>VLOOKUP(Table1[[#This Row],[FEEDER NAME]],[1]!Table1[[FEEDER NAME]:[UNMETERED SALES]],19,0)</f>
        <v>0</v>
      </c>
      <c r="AA62" s="11">
        <v>0</v>
      </c>
      <c r="AB62" s="12">
        <f>Table1[[#This Row],[Column1]]+Table1[[#This Row],[UNMETERED SALES]]</f>
        <v>0</v>
      </c>
      <c r="AC62" s="12">
        <v>0</v>
      </c>
      <c r="AD62" s="12">
        <v>100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L62" s="4" t="s">
        <v>88</v>
      </c>
      <c r="AM62" s="4">
        <v>11251</v>
      </c>
    </row>
    <row r="63" spans="1:39" ht="28.5" customHeight="1" x14ac:dyDescent="0.25">
      <c r="A63" s="3">
        <v>23</v>
      </c>
      <c r="B63" s="3" t="s">
        <v>80</v>
      </c>
      <c r="C63" s="4" t="s">
        <v>81</v>
      </c>
      <c r="D63" s="4" t="s">
        <v>82</v>
      </c>
      <c r="E63" s="4" t="s">
        <v>82</v>
      </c>
      <c r="F63" s="4" t="s">
        <v>105</v>
      </c>
      <c r="G63" s="4" t="s">
        <v>82</v>
      </c>
      <c r="I63" s="3" t="s">
        <v>165</v>
      </c>
      <c r="J63" s="4" t="s">
        <v>107</v>
      </c>
      <c r="K63" s="4" t="s">
        <v>166</v>
      </c>
      <c r="L63" s="4">
        <v>5370</v>
      </c>
      <c r="M63" s="4">
        <v>4633</v>
      </c>
      <c r="N63" s="4">
        <v>737</v>
      </c>
      <c r="O63" s="4">
        <v>81</v>
      </c>
      <c r="P63" s="3">
        <v>81</v>
      </c>
      <c r="Q63" s="3">
        <v>1326.1410000000001</v>
      </c>
      <c r="R63" s="3">
        <v>1360.3520000000001</v>
      </c>
      <c r="S63" s="3">
        <v>40000</v>
      </c>
      <c r="T63" s="3">
        <v>0</v>
      </c>
      <c r="U63" s="3">
        <v>1368440</v>
      </c>
      <c r="V63" s="3">
        <v>0</v>
      </c>
      <c r="W63" s="3">
        <v>150000</v>
      </c>
      <c r="X63" s="3">
        <f>Table1[[#This Row],[CONSUMPTION T=(Q-P)*R+S]]+Table1[[#This Row],[IMPORTED ENERGY]]-Table1[[#This Row],[EXPORTED ENERGY]]</f>
        <v>1218440</v>
      </c>
      <c r="Y63" s="3">
        <v>996103.76</v>
      </c>
      <c r="Z63" s="11">
        <f>VLOOKUP(Table1[[#This Row],[FEEDER NAME]],[1]!Table1[[FEEDER NAME]:[UNMETERED SALES]],19,0)</f>
        <v>147072</v>
      </c>
      <c r="AA63" s="11">
        <v>0</v>
      </c>
      <c r="AB63" s="6">
        <f>Table1[[#This Row],[Column1]]+Table1[[#This Row],[UNMETERED SALES]]</f>
        <v>147072</v>
      </c>
      <c r="AC63" s="6">
        <f>Table1[[#This Row],[UNMETERED SALES]]+Table1[[#This Row],[Column2]]+Table1[[#This Row],[METERED SALES]]</f>
        <v>1143175.76</v>
      </c>
      <c r="AD63" s="6">
        <f>(Table1[[#This Row],[NET CONSUMPTION X=T+U-V+W]]-Table1[[#This Row],[TOTAL SALES AA=Y+Z]])/Table1[[#This Row],[NET CONSUMPTION X=T+U-V+W]]*100</f>
        <v>6.1770985850759983</v>
      </c>
      <c r="AE63" s="4">
        <v>10416041.698000001</v>
      </c>
      <c r="AF63" s="4">
        <v>6759263.5099999998</v>
      </c>
      <c r="AG63" s="4">
        <v>0.72789999999999999</v>
      </c>
      <c r="AH63" s="4">
        <v>0.64890000000000003</v>
      </c>
      <c r="AI63" s="4">
        <v>17.66</v>
      </c>
      <c r="AL63" s="4" t="s">
        <v>88</v>
      </c>
      <c r="AM63" s="4">
        <v>11211</v>
      </c>
    </row>
    <row r="64" spans="1:39" ht="28.5" customHeight="1" x14ac:dyDescent="0.25">
      <c r="A64" s="3">
        <v>103</v>
      </c>
      <c r="B64" s="3" t="s">
        <v>80</v>
      </c>
      <c r="C64" s="4" t="s">
        <v>81</v>
      </c>
      <c r="D64" s="4" t="s">
        <v>82</v>
      </c>
      <c r="E64" s="4" t="s">
        <v>83</v>
      </c>
      <c r="F64" s="4" t="s">
        <v>327</v>
      </c>
      <c r="G64" s="4" t="s">
        <v>83</v>
      </c>
      <c r="I64" s="3" t="s">
        <v>337</v>
      </c>
      <c r="J64" s="4" t="s">
        <v>329</v>
      </c>
      <c r="K64" s="4" t="s">
        <v>338</v>
      </c>
      <c r="L64" s="4">
        <v>3412</v>
      </c>
      <c r="M64" s="4">
        <v>2741</v>
      </c>
      <c r="N64" s="4">
        <v>671</v>
      </c>
      <c r="O64" s="4">
        <v>66</v>
      </c>
      <c r="P64" s="3">
        <v>66</v>
      </c>
      <c r="Q64" s="3">
        <v>1492</v>
      </c>
      <c r="R64" s="3">
        <v>1846</v>
      </c>
      <c r="S64" s="3">
        <v>2000</v>
      </c>
      <c r="T64" s="3">
        <v>0</v>
      </c>
      <c r="U64" s="3">
        <v>708000</v>
      </c>
      <c r="V64" s="3">
        <v>0</v>
      </c>
      <c r="W64" s="3">
        <v>310000</v>
      </c>
      <c r="X64" s="3">
        <f>Table1[[#This Row],[CONSUMPTION T=(Q-P)*R+S]]+Table1[[#This Row],[IMPORTED ENERGY]]-Table1[[#This Row],[EXPORTED ENERGY]]</f>
        <v>398000</v>
      </c>
      <c r="Y64" s="3">
        <v>283118.34000000003</v>
      </c>
      <c r="Z64" s="11">
        <f>VLOOKUP(Table1[[#This Row],[FEEDER NAME]],[1]!Table1[[FEEDER NAME]:[UNMETERED SALES]],19,0)</f>
        <v>94312</v>
      </c>
      <c r="AA64" s="11">
        <v>0</v>
      </c>
      <c r="AB64" s="6">
        <f>Table1[[#This Row],[Column1]]+Table1[[#This Row],[UNMETERED SALES]]</f>
        <v>94312</v>
      </c>
      <c r="AC64" s="6">
        <f>Table1[[#This Row],[UNMETERED SALES]]+Table1[[#This Row],[Column2]]+Table1[[#This Row],[METERED SALES]]</f>
        <v>377430.34</v>
      </c>
      <c r="AD64" s="6">
        <f>(Table1[[#This Row],[NET CONSUMPTION X=T+U-V+W]]-Table1[[#This Row],[TOTAL SALES AA=Y+Z]])/Table1[[#This Row],[NET CONSUMPTION X=T+U-V+W]]*100</f>
        <v>5.1682562814070288</v>
      </c>
      <c r="AE64" s="4">
        <v>2982605.36</v>
      </c>
      <c r="AF64" s="4">
        <v>1497021.69</v>
      </c>
      <c r="AG64" s="4">
        <v>0.39989999999999998</v>
      </c>
      <c r="AH64" s="4">
        <v>0.50190000000000001</v>
      </c>
      <c r="AI64" s="4">
        <v>30.12</v>
      </c>
      <c r="AL64" s="4" t="s">
        <v>88</v>
      </c>
      <c r="AM64" s="4">
        <v>11251</v>
      </c>
    </row>
    <row r="65" spans="1:39" ht="28.5" customHeight="1" x14ac:dyDescent="0.25">
      <c r="A65" s="3">
        <v>77</v>
      </c>
      <c r="B65" s="3" t="s">
        <v>80</v>
      </c>
      <c r="C65" s="4" t="s">
        <v>81</v>
      </c>
      <c r="D65" s="4" t="s">
        <v>82</v>
      </c>
      <c r="E65" s="4" t="s">
        <v>83</v>
      </c>
      <c r="F65" s="4" t="s">
        <v>176</v>
      </c>
      <c r="G65" s="4" t="s">
        <v>83</v>
      </c>
      <c r="I65" s="3" t="s">
        <v>278</v>
      </c>
      <c r="J65" s="4" t="s">
        <v>107</v>
      </c>
      <c r="K65" s="4" t="s">
        <v>279</v>
      </c>
      <c r="L65" s="4">
        <v>3280</v>
      </c>
      <c r="M65" s="4">
        <v>2930</v>
      </c>
      <c r="N65" s="4">
        <v>350</v>
      </c>
      <c r="O65" s="4">
        <v>83</v>
      </c>
      <c r="P65" s="3">
        <v>83</v>
      </c>
      <c r="Q65" s="3">
        <v>170.345</v>
      </c>
      <c r="R65" s="3">
        <v>188.059</v>
      </c>
      <c r="S65" s="3">
        <v>40000</v>
      </c>
      <c r="T65" s="3">
        <v>0</v>
      </c>
      <c r="U65" s="3">
        <v>708560</v>
      </c>
      <c r="V65" s="3">
        <v>80000</v>
      </c>
      <c r="W65" s="3">
        <v>0</v>
      </c>
      <c r="X65" s="3">
        <f>Table1[[#This Row],[CONSUMPTION T=(Q-P)*R+S]]+Table1[[#This Row],[IMPORTED ENERGY]]-Table1[[#This Row],[EXPORTED ENERGY]]</f>
        <v>788560</v>
      </c>
      <c r="Y65" s="3">
        <v>593387.47</v>
      </c>
      <c r="Z65" s="11">
        <f>VLOOKUP(Table1[[#This Row],[FEEDER NAME]],[1]!Table1[[FEEDER NAME]:[UNMETERED SALES]],19,0)</f>
        <v>154593</v>
      </c>
      <c r="AA65" s="11">
        <v>0</v>
      </c>
      <c r="AB65" s="6">
        <f>Table1[[#This Row],[Column1]]+Table1[[#This Row],[UNMETERED SALES]]</f>
        <v>154593</v>
      </c>
      <c r="AC65" s="6">
        <f>Table1[[#This Row],[UNMETERED SALES]]+Table1[[#This Row],[Column2]]+Table1[[#This Row],[METERED SALES]]</f>
        <v>747980.47</v>
      </c>
      <c r="AD65" s="6">
        <f>(Table1[[#This Row],[NET CONSUMPTION X=T+U-V+W]]-Table1[[#This Row],[TOTAL SALES AA=Y+Z]])/Table1[[#This Row],[NET CONSUMPTION X=T+U-V+W]]*100</f>
        <v>5.1460294714416186</v>
      </c>
      <c r="AE65" s="4">
        <v>5851738.4699999997</v>
      </c>
      <c r="AF65" s="4">
        <v>4085414.37</v>
      </c>
      <c r="AG65" s="4">
        <v>0.83750000000000002</v>
      </c>
      <c r="AH65" s="4">
        <v>0.69820000000000004</v>
      </c>
      <c r="AI65" s="4">
        <v>11.35</v>
      </c>
      <c r="AL65" s="4" t="s">
        <v>88</v>
      </c>
      <c r="AM65" s="4">
        <v>11251</v>
      </c>
    </row>
    <row r="66" spans="1:39" ht="28.5" customHeight="1" x14ac:dyDescent="0.25">
      <c r="A66" s="3">
        <v>57</v>
      </c>
      <c r="B66" s="3" t="s">
        <v>80</v>
      </c>
      <c r="C66" s="4" t="s">
        <v>81</v>
      </c>
      <c r="D66" s="4" t="s">
        <v>82</v>
      </c>
      <c r="E66" s="4" t="s">
        <v>83</v>
      </c>
      <c r="F66" s="4" t="s">
        <v>176</v>
      </c>
      <c r="G66" s="4" t="s">
        <v>83</v>
      </c>
      <c r="I66" s="3" t="s">
        <v>236</v>
      </c>
      <c r="J66" s="4" t="s">
        <v>107</v>
      </c>
      <c r="K66" s="4" t="s">
        <v>237</v>
      </c>
      <c r="L66" s="4">
        <v>12214</v>
      </c>
      <c r="M66" s="4">
        <v>9985</v>
      </c>
      <c r="N66" s="4">
        <v>2229</v>
      </c>
      <c r="O66" s="4">
        <v>55</v>
      </c>
      <c r="P66" s="3">
        <v>55</v>
      </c>
      <c r="Q66" s="3">
        <v>607.69899999999996</v>
      </c>
      <c r="R66" s="3">
        <v>655.81299999999999</v>
      </c>
      <c r="S66" s="3">
        <v>40000</v>
      </c>
      <c r="T66" s="3">
        <v>0</v>
      </c>
      <c r="U66" s="3">
        <v>1924560</v>
      </c>
      <c r="V66" s="3">
        <v>660000</v>
      </c>
      <c r="W66" s="3">
        <v>0</v>
      </c>
      <c r="X66" s="3">
        <f>Table1[[#This Row],[CONSUMPTION T=(Q-P)*R+S]]+Table1[[#This Row],[IMPORTED ENERGY]]-Table1[[#This Row],[EXPORTED ENERGY]]</f>
        <v>2584560</v>
      </c>
      <c r="Y66" s="3">
        <v>2260243.83</v>
      </c>
      <c r="Z66" s="11">
        <f>VLOOKUP(Table1[[#This Row],[FEEDER NAME]],[1]!Table1[[FEEDER NAME]:[UNMETERED SALES]],19,0)</f>
        <v>100086</v>
      </c>
      <c r="AA66" s="11">
        <v>0</v>
      </c>
      <c r="AB66" s="6">
        <f>Table1[[#This Row],[Column1]]+Table1[[#This Row],[UNMETERED SALES]]</f>
        <v>100086</v>
      </c>
      <c r="AC66" s="6">
        <f>Table1[[#This Row],[UNMETERED SALES]]+Table1[[#This Row],[Column2]]+Table1[[#This Row],[METERED SALES]]</f>
        <v>2360329.83</v>
      </c>
      <c r="AD66" s="6">
        <f>(Table1[[#This Row],[NET CONSUMPTION X=T+U-V+W]]-Table1[[#This Row],[TOTAL SALES AA=Y+Z]])/Table1[[#This Row],[NET CONSUMPTION X=T+U-V+W]]*100</f>
        <v>8.6757579626706249</v>
      </c>
      <c r="AE66" s="4">
        <v>22694409.370000001</v>
      </c>
      <c r="AF66" s="4">
        <v>16014264.65</v>
      </c>
      <c r="AG66" s="4">
        <v>1.1744000000000001</v>
      </c>
      <c r="AH66" s="4">
        <v>0.7056</v>
      </c>
      <c r="AI66" s="4">
        <v>-12.31</v>
      </c>
      <c r="AL66" s="4" t="s">
        <v>88</v>
      </c>
      <c r="AM66" s="4">
        <v>11251</v>
      </c>
    </row>
    <row r="67" spans="1:39" ht="28.5" customHeight="1" x14ac:dyDescent="0.25">
      <c r="A67" s="3">
        <v>44</v>
      </c>
      <c r="B67" s="3" t="s">
        <v>80</v>
      </c>
      <c r="C67" s="4" t="s">
        <v>81</v>
      </c>
      <c r="D67" s="4" t="s">
        <v>82</v>
      </c>
      <c r="E67" s="4" t="s">
        <v>82</v>
      </c>
      <c r="F67" s="4" t="s">
        <v>105</v>
      </c>
      <c r="G67" s="4" t="s">
        <v>82</v>
      </c>
      <c r="I67" s="3" t="s">
        <v>209</v>
      </c>
      <c r="J67" s="4" t="s">
        <v>107</v>
      </c>
      <c r="K67" s="4" t="s">
        <v>210</v>
      </c>
      <c r="L67" s="4">
        <v>2261</v>
      </c>
      <c r="M67" s="4">
        <v>1848</v>
      </c>
      <c r="N67" s="4">
        <v>413</v>
      </c>
      <c r="O67" s="4">
        <v>31</v>
      </c>
      <c r="P67" s="3">
        <v>31</v>
      </c>
      <c r="Q67" s="3">
        <v>2244.0819999999999</v>
      </c>
      <c r="R67" s="3">
        <v>2278.6309999999999</v>
      </c>
      <c r="S67" s="3">
        <v>40000</v>
      </c>
      <c r="T67" s="3">
        <v>0</v>
      </c>
      <c r="U67" s="3">
        <v>1381960</v>
      </c>
      <c r="V67" s="3">
        <v>0</v>
      </c>
      <c r="W67" s="3">
        <v>625000</v>
      </c>
      <c r="X67" s="3">
        <f>Table1[[#This Row],[CONSUMPTION T=(Q-P)*R+S]]+Table1[[#This Row],[IMPORTED ENERGY]]-Table1[[#This Row],[EXPORTED ENERGY]]</f>
        <v>756960</v>
      </c>
      <c r="Y67" s="3">
        <v>648213.25</v>
      </c>
      <c r="Z67" s="11">
        <f>VLOOKUP(Table1[[#This Row],[FEEDER NAME]],[1]!Table1[[FEEDER NAME]:[UNMETERED SALES]],19,0)</f>
        <v>57312</v>
      </c>
      <c r="AA67" s="11">
        <v>0</v>
      </c>
      <c r="AB67" s="6">
        <f>Table1[[#This Row],[Column1]]+Table1[[#This Row],[UNMETERED SALES]]</f>
        <v>57312</v>
      </c>
      <c r="AC67" s="6">
        <f>Table1[[#This Row],[UNMETERED SALES]]+Table1[[#This Row],[Column2]]+Table1[[#This Row],[METERED SALES]]</f>
        <v>705525.25</v>
      </c>
      <c r="AD67" s="6">
        <f>(Table1[[#This Row],[NET CONSUMPTION X=T+U-V+W]]-Table1[[#This Row],[TOTAL SALES AA=Y+Z]])/Table1[[#This Row],[NET CONSUMPTION X=T+U-V+W]]*100</f>
        <v>6.7949099027689712</v>
      </c>
      <c r="AE67" s="4">
        <v>6952771.1040000003</v>
      </c>
      <c r="AF67" s="4">
        <v>4657692.04</v>
      </c>
      <c r="AG67" s="4">
        <v>0.46910000000000002</v>
      </c>
      <c r="AH67" s="4">
        <v>0.66990000000000005</v>
      </c>
      <c r="AI67" s="4">
        <v>35.56</v>
      </c>
      <c r="AL67" s="4" t="s">
        <v>88</v>
      </c>
      <c r="AM67" s="4">
        <v>11211</v>
      </c>
    </row>
    <row r="68" spans="1:39" hidden="1" x14ac:dyDescent="0.25">
      <c r="A68" s="4">
        <v>60</v>
      </c>
      <c r="B68" s="4" t="s">
        <v>80</v>
      </c>
      <c r="C68" s="4" t="s">
        <v>81</v>
      </c>
      <c r="D68" s="4" t="s">
        <v>82</v>
      </c>
      <c r="E68" s="4" t="s">
        <v>82</v>
      </c>
      <c r="F68" s="4" t="s">
        <v>167</v>
      </c>
      <c r="G68" s="4" t="s">
        <v>82</v>
      </c>
      <c r="I68" s="4" t="s">
        <v>242</v>
      </c>
      <c r="J68" s="4" t="s">
        <v>107</v>
      </c>
      <c r="K68" s="4" t="s">
        <v>243</v>
      </c>
      <c r="L68" s="4">
        <v>1861</v>
      </c>
      <c r="M68" s="4">
        <v>1482</v>
      </c>
      <c r="N68" s="4">
        <v>379</v>
      </c>
      <c r="O68" s="4">
        <v>287</v>
      </c>
      <c r="P68" s="4">
        <v>0</v>
      </c>
      <c r="Q68" s="4">
        <v>1188.6300000000001</v>
      </c>
      <c r="R68" s="4">
        <v>1218.386</v>
      </c>
      <c r="S68" s="4">
        <v>20000</v>
      </c>
      <c r="T68" s="8">
        <v>0</v>
      </c>
      <c r="U68" s="8">
        <v>595120</v>
      </c>
      <c r="V68" s="8">
        <v>0</v>
      </c>
      <c r="W68" s="8">
        <v>0</v>
      </c>
      <c r="X68" s="11">
        <v>595120</v>
      </c>
      <c r="Y68" s="11">
        <v>105574.24</v>
      </c>
      <c r="Z68" s="11">
        <f>VLOOKUP(Table1[[#This Row],[FEEDER NAME]],[1]!Table1[[FEEDER NAME]:[UNMETERED SALES]],19,0)</f>
        <v>412013.8</v>
      </c>
      <c r="AA68" s="11">
        <v>211291.72200000001</v>
      </c>
      <c r="AB68" s="12">
        <f>Table1[[#This Row],[Column1]]+Table1[[#This Row],[UNMETERED SALES]]</f>
        <v>623305.522</v>
      </c>
      <c r="AC68" s="12">
        <v>316865.962</v>
      </c>
      <c r="AD68" s="12">
        <v>46.76</v>
      </c>
      <c r="AE68" s="4">
        <v>3047953.3339999998</v>
      </c>
      <c r="AF68" s="4">
        <v>2573041.17</v>
      </c>
      <c r="AG68" s="4">
        <v>0.53239999999999998</v>
      </c>
      <c r="AH68" s="4">
        <v>0.84419999999999995</v>
      </c>
      <c r="AI68" s="4">
        <v>39.47</v>
      </c>
      <c r="AL68" s="4" t="s">
        <v>88</v>
      </c>
      <c r="AM68" s="4">
        <v>11211</v>
      </c>
    </row>
    <row r="69" spans="1:39" hidden="1" x14ac:dyDescent="0.25">
      <c r="A69" s="4">
        <v>61</v>
      </c>
      <c r="B69" s="4" t="s">
        <v>80</v>
      </c>
      <c r="C69" s="4" t="s">
        <v>81</v>
      </c>
      <c r="D69" s="4" t="s">
        <v>82</v>
      </c>
      <c r="E69" s="4" t="s">
        <v>82</v>
      </c>
      <c r="F69" s="4" t="s">
        <v>167</v>
      </c>
      <c r="G69" s="4" t="s">
        <v>82</v>
      </c>
      <c r="I69" s="4" t="s">
        <v>244</v>
      </c>
      <c r="J69" s="4" t="s">
        <v>93</v>
      </c>
      <c r="K69" s="4" t="s">
        <v>245</v>
      </c>
      <c r="L69" s="4">
        <v>184</v>
      </c>
      <c r="M69" s="4">
        <v>173</v>
      </c>
      <c r="N69" s="4">
        <v>11</v>
      </c>
      <c r="O69" s="4">
        <v>158</v>
      </c>
      <c r="P69" s="4">
        <v>0</v>
      </c>
      <c r="Q69" s="4">
        <v>712.85</v>
      </c>
      <c r="R69" s="4">
        <v>719.98699999999997</v>
      </c>
      <c r="S69" s="4">
        <v>20000</v>
      </c>
      <c r="T69" s="8">
        <v>0</v>
      </c>
      <c r="U69" s="8">
        <v>142740</v>
      </c>
      <c r="V69" s="8">
        <v>0</v>
      </c>
      <c r="W69" s="8">
        <v>0</v>
      </c>
      <c r="X69" s="11">
        <v>142740</v>
      </c>
      <c r="Y69" s="11">
        <v>26512.2</v>
      </c>
      <c r="Z69" s="11">
        <f>VLOOKUP(Table1[[#This Row],[FEEDER NAME]],[1]!Table1[[FEEDER NAME]:[UNMETERED SALES]],19,0)</f>
        <v>251322.21</v>
      </c>
      <c r="AA69" s="11">
        <v>102452.73</v>
      </c>
      <c r="AB69" s="12">
        <f>Table1[[#This Row],[Column1]]+Table1[[#This Row],[UNMETERED SALES]]</f>
        <v>353774.94</v>
      </c>
      <c r="AC69" s="12">
        <v>128964.93</v>
      </c>
      <c r="AD69" s="12">
        <v>9.65</v>
      </c>
      <c r="AE69" s="4">
        <v>1167550.26</v>
      </c>
      <c r="AF69" s="4">
        <v>978919.26</v>
      </c>
      <c r="AG69" s="4">
        <v>0.90349999999999997</v>
      </c>
      <c r="AH69" s="4">
        <v>0.83840000000000003</v>
      </c>
      <c r="AI69" s="4">
        <v>8.09</v>
      </c>
      <c r="AL69" s="4" t="s">
        <v>88</v>
      </c>
      <c r="AM69" s="4">
        <v>11211</v>
      </c>
    </row>
    <row r="70" spans="1:39" hidden="1" x14ac:dyDescent="0.25">
      <c r="A70" s="4">
        <v>62</v>
      </c>
      <c r="B70" s="4" t="s">
        <v>80</v>
      </c>
      <c r="C70" s="4" t="s">
        <v>81</v>
      </c>
      <c r="D70" s="4" t="s">
        <v>82</v>
      </c>
      <c r="E70" s="4" t="s">
        <v>82</v>
      </c>
      <c r="F70" s="4" t="s">
        <v>158</v>
      </c>
      <c r="G70" s="4" t="s">
        <v>82</v>
      </c>
      <c r="I70" s="4" t="s">
        <v>246</v>
      </c>
      <c r="J70" s="4" t="s">
        <v>93</v>
      </c>
      <c r="K70" s="4" t="s">
        <v>247</v>
      </c>
      <c r="L70" s="4">
        <v>758</v>
      </c>
      <c r="M70" s="4">
        <v>271</v>
      </c>
      <c r="N70" s="4">
        <v>487</v>
      </c>
      <c r="O70" s="4">
        <v>254</v>
      </c>
      <c r="P70" s="4">
        <v>0</v>
      </c>
      <c r="Q70" s="4">
        <v>5192.5</v>
      </c>
      <c r="R70" s="4">
        <v>5350.2</v>
      </c>
      <c r="S70" s="4">
        <v>2000</v>
      </c>
      <c r="T70" s="8">
        <v>0</v>
      </c>
      <c r="U70" s="8">
        <v>315400</v>
      </c>
      <c r="V70" s="8">
        <v>0</v>
      </c>
      <c r="W70" s="8">
        <v>0</v>
      </c>
      <c r="X70" s="11">
        <v>315400</v>
      </c>
      <c r="Y70" s="11">
        <v>880</v>
      </c>
      <c r="Z70" s="11">
        <f>VLOOKUP(Table1[[#This Row],[FEEDER NAME]],[1]!Table1[[FEEDER NAME]:[UNMETERED SALES]],19,0)</f>
        <v>360645.75</v>
      </c>
      <c r="AA70" s="11">
        <v>284083.72200000001</v>
      </c>
      <c r="AB70" s="12">
        <f>Table1[[#This Row],[Column1]]+Table1[[#This Row],[UNMETERED SALES]]</f>
        <v>644729.47200000007</v>
      </c>
      <c r="AC70" s="12">
        <v>284963.72200000001</v>
      </c>
      <c r="AD70" s="12">
        <v>9.65</v>
      </c>
      <c r="AE70" s="4">
        <v>2578007.87</v>
      </c>
      <c r="AF70" s="4">
        <v>2570807.87</v>
      </c>
      <c r="AG70" s="4">
        <v>0.90349999999999997</v>
      </c>
      <c r="AH70" s="4">
        <v>0.99719999999999998</v>
      </c>
      <c r="AI70" s="4">
        <v>9.6199999999999992</v>
      </c>
      <c r="AL70" s="4" t="s">
        <v>88</v>
      </c>
      <c r="AM70" s="4">
        <v>11211</v>
      </c>
    </row>
    <row r="71" spans="1:39" hidden="1" x14ac:dyDescent="0.25">
      <c r="A71" s="4">
        <v>63</v>
      </c>
      <c r="B71" s="4" t="s">
        <v>80</v>
      </c>
      <c r="C71" s="4" t="s">
        <v>81</v>
      </c>
      <c r="D71" s="4" t="s">
        <v>82</v>
      </c>
      <c r="E71" s="4" t="s">
        <v>82</v>
      </c>
      <c r="F71" s="4" t="s">
        <v>105</v>
      </c>
      <c r="G71" s="4" t="s">
        <v>82</v>
      </c>
      <c r="I71" s="4" t="s">
        <v>248</v>
      </c>
      <c r="J71" s="4" t="s">
        <v>93</v>
      </c>
      <c r="K71" s="4" t="s">
        <v>249</v>
      </c>
      <c r="L71" s="4">
        <v>239</v>
      </c>
      <c r="M71" s="4">
        <v>203</v>
      </c>
      <c r="N71" s="4">
        <v>36</v>
      </c>
      <c r="O71" s="4">
        <v>197</v>
      </c>
      <c r="P71" s="4">
        <v>1</v>
      </c>
      <c r="Q71" s="4">
        <v>10682.8</v>
      </c>
      <c r="R71" s="4">
        <v>10758.3</v>
      </c>
      <c r="S71" s="4">
        <v>2000</v>
      </c>
      <c r="T71" s="8">
        <v>0</v>
      </c>
      <c r="U71" s="8">
        <v>151000</v>
      </c>
      <c r="V71" s="8">
        <v>0</v>
      </c>
      <c r="W71" s="8">
        <v>0</v>
      </c>
      <c r="X71" s="11">
        <v>151000</v>
      </c>
      <c r="Y71" s="11">
        <v>1176.8</v>
      </c>
      <c r="Z71" s="11">
        <f>VLOOKUP(Table1[[#This Row],[FEEDER NAME]],[1]!Table1[[FEEDER NAME]:[UNMETERED SALES]],19,0)</f>
        <v>306957.52</v>
      </c>
      <c r="AA71" s="11">
        <v>134565.76000000001</v>
      </c>
      <c r="AB71" s="12">
        <f>Table1[[#This Row],[Column1]]+Table1[[#This Row],[UNMETERED SALES]]</f>
        <v>441523.28</v>
      </c>
      <c r="AC71" s="12">
        <v>135742.56</v>
      </c>
      <c r="AD71" s="12">
        <v>10.1</v>
      </c>
      <c r="AE71" s="4">
        <v>1254511.53</v>
      </c>
      <c r="AF71" s="4">
        <v>1246300.53</v>
      </c>
      <c r="AG71" s="4">
        <v>0.89900000000000002</v>
      </c>
      <c r="AH71" s="4">
        <v>0.99350000000000005</v>
      </c>
      <c r="AI71" s="4">
        <v>10.029999999999999</v>
      </c>
      <c r="AL71" s="4" t="s">
        <v>88</v>
      </c>
      <c r="AM71" s="4">
        <v>11211</v>
      </c>
    </row>
    <row r="72" spans="1:39" ht="28.5" customHeight="1" x14ac:dyDescent="0.25">
      <c r="A72" s="3">
        <v>18</v>
      </c>
      <c r="B72" s="3" t="s">
        <v>131</v>
      </c>
      <c r="C72" s="4" t="s">
        <v>132</v>
      </c>
      <c r="D72" s="4" t="s">
        <v>152</v>
      </c>
      <c r="E72" s="4" t="s">
        <v>153</v>
      </c>
      <c r="F72" s="4" t="s">
        <v>146</v>
      </c>
      <c r="G72" s="4" t="s">
        <v>153</v>
      </c>
      <c r="I72" s="3" t="s">
        <v>154</v>
      </c>
      <c r="J72" s="4" t="s">
        <v>107</v>
      </c>
      <c r="K72" s="4" t="s">
        <v>155</v>
      </c>
      <c r="L72" s="4">
        <v>6755</v>
      </c>
      <c r="M72" s="4">
        <v>6231</v>
      </c>
      <c r="N72" s="4">
        <v>524</v>
      </c>
      <c r="O72" s="4">
        <v>31</v>
      </c>
      <c r="P72" s="3">
        <v>31</v>
      </c>
      <c r="Q72" s="3">
        <v>76.400999999999996</v>
      </c>
      <c r="R72" s="3">
        <v>113.336</v>
      </c>
      <c r="S72" s="3">
        <v>40000</v>
      </c>
      <c r="T72" s="3">
        <v>0</v>
      </c>
      <c r="U72" s="3">
        <v>1477400</v>
      </c>
      <c r="V72" s="3">
        <v>0</v>
      </c>
      <c r="W72" s="3">
        <v>100000</v>
      </c>
      <c r="X72" s="3">
        <f>Table1[[#This Row],[CONSUMPTION T=(Q-P)*R+S]]+Table1[[#This Row],[IMPORTED ENERGY]]-Table1[[#This Row],[EXPORTED ENERGY]]</f>
        <v>1377400</v>
      </c>
      <c r="Y72" s="3">
        <v>1214692.48</v>
      </c>
      <c r="Z72" s="11">
        <f>VLOOKUP(Table1[[#This Row],[FEEDER NAME]],[1]!Table1[[FEEDER NAME]:[UNMETERED SALES]],19,0)</f>
        <v>59830</v>
      </c>
      <c r="AA72" s="11">
        <v>0</v>
      </c>
      <c r="AB72" s="6">
        <f>Table1[[#This Row],[Column1]]+Table1[[#This Row],[UNMETERED SALES]]</f>
        <v>59830</v>
      </c>
      <c r="AC72" s="6">
        <f>Table1[[#This Row],[UNMETERED SALES]]+Table1[[#This Row],[Column2]]+Table1[[#This Row],[METERED SALES]]</f>
        <v>1274522.48</v>
      </c>
      <c r="AD72" s="6">
        <f>(Table1[[#This Row],[NET CONSUMPTION X=T+U-V+W]]-Table1[[#This Row],[TOTAL SALES AA=Y+Z]])/Table1[[#This Row],[NET CONSUMPTION X=T+U-V+W]]*100</f>
        <v>7.4689647161318442</v>
      </c>
      <c r="AE72" s="4">
        <v>12559727.52</v>
      </c>
      <c r="AF72" s="4">
        <v>8841258.8300000001</v>
      </c>
      <c r="AG72" s="4">
        <v>0.82220000000000004</v>
      </c>
      <c r="AH72" s="4">
        <v>0.70389999999999997</v>
      </c>
      <c r="AI72" s="4">
        <v>12.52</v>
      </c>
      <c r="AL72" s="4" t="s">
        <v>88</v>
      </c>
      <c r="AM72" s="4">
        <v>31131</v>
      </c>
    </row>
    <row r="73" spans="1:39" hidden="1" x14ac:dyDescent="0.25">
      <c r="A73" s="4">
        <v>65</v>
      </c>
      <c r="B73" s="4" t="s">
        <v>80</v>
      </c>
      <c r="C73" s="4" t="s">
        <v>81</v>
      </c>
      <c r="D73" s="4" t="s">
        <v>82</v>
      </c>
      <c r="E73" s="4" t="s">
        <v>82</v>
      </c>
      <c r="F73" s="4" t="s">
        <v>105</v>
      </c>
      <c r="G73" s="4" t="s">
        <v>82</v>
      </c>
      <c r="I73" s="4" t="s">
        <v>252</v>
      </c>
      <c r="J73" s="4" t="s">
        <v>148</v>
      </c>
      <c r="K73" s="4" t="s">
        <v>253</v>
      </c>
      <c r="L73" s="4">
        <v>262</v>
      </c>
      <c r="M73" s="4">
        <v>216</v>
      </c>
      <c r="N73" s="4">
        <v>46</v>
      </c>
      <c r="O73" s="4">
        <v>48</v>
      </c>
      <c r="P73" s="4">
        <v>0</v>
      </c>
      <c r="Q73" s="4">
        <v>0</v>
      </c>
      <c r="R73" s="4">
        <v>0</v>
      </c>
      <c r="S73" s="4">
        <v>2000</v>
      </c>
      <c r="T73" s="8">
        <v>0</v>
      </c>
      <c r="U73" s="8">
        <v>0</v>
      </c>
      <c r="V73" s="8">
        <v>0</v>
      </c>
      <c r="W73" s="8">
        <v>0</v>
      </c>
      <c r="X73" s="11">
        <v>0</v>
      </c>
      <c r="Y73" s="11">
        <v>36142.6</v>
      </c>
      <c r="Z73" s="11">
        <f>VLOOKUP(Table1[[#This Row],[FEEDER NAME]],[1]!Table1[[FEEDER NAME]:[UNMETERED SALES]],19,0)</f>
        <v>72336</v>
      </c>
      <c r="AA73" s="11">
        <v>37095.839999999997</v>
      </c>
      <c r="AB73" s="12">
        <f>Table1[[#This Row],[Column1]]+Table1[[#This Row],[UNMETERED SALES]]</f>
        <v>109431.84</v>
      </c>
      <c r="AC73" s="12">
        <v>73238.44</v>
      </c>
      <c r="AD73" s="12">
        <v>-7323844</v>
      </c>
      <c r="AE73" s="4">
        <v>684499.72</v>
      </c>
      <c r="AF73" s="4">
        <v>520095.72</v>
      </c>
      <c r="AG73" s="4">
        <v>0</v>
      </c>
      <c r="AH73" s="4">
        <v>0.75980000000000003</v>
      </c>
      <c r="AI73" s="4">
        <v>75.98</v>
      </c>
      <c r="AL73" s="4" t="s">
        <v>88</v>
      </c>
      <c r="AM73" s="4">
        <v>11211</v>
      </c>
    </row>
    <row r="74" spans="1:39" hidden="1" x14ac:dyDescent="0.25">
      <c r="A74" s="4">
        <v>66</v>
      </c>
      <c r="B74" s="4" t="s">
        <v>80</v>
      </c>
      <c r="C74" s="4" t="s">
        <v>81</v>
      </c>
      <c r="D74" s="4" t="s">
        <v>82</v>
      </c>
      <c r="E74" s="4" t="s">
        <v>83</v>
      </c>
      <c r="F74" s="4" t="s">
        <v>176</v>
      </c>
      <c r="G74" s="4" t="s">
        <v>83</v>
      </c>
      <c r="I74" s="4" t="s">
        <v>254</v>
      </c>
      <c r="J74" s="4" t="s">
        <v>255</v>
      </c>
      <c r="K74" s="4" t="s">
        <v>256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41296.559999999998</v>
      </c>
      <c r="R74" s="4">
        <v>41606.83</v>
      </c>
      <c r="S74" s="4">
        <v>10</v>
      </c>
      <c r="T74" s="8">
        <v>0</v>
      </c>
      <c r="U74" s="8">
        <v>3102.7</v>
      </c>
      <c r="V74" s="8">
        <v>0</v>
      </c>
      <c r="W74" s="8">
        <v>0</v>
      </c>
      <c r="X74" s="11">
        <v>3102.7</v>
      </c>
      <c r="Y74" s="11">
        <v>0</v>
      </c>
      <c r="Z74" s="11">
        <f>VLOOKUP(Table1[[#This Row],[FEEDER NAME]],[1]!Table1[[FEEDER NAME]:[UNMETERED SALES]],19,0)</f>
        <v>0</v>
      </c>
      <c r="AA74" s="11">
        <v>0</v>
      </c>
      <c r="AB74" s="12">
        <f>Table1[[#This Row],[Column1]]+Table1[[#This Row],[UNMETERED SALES]]</f>
        <v>0</v>
      </c>
      <c r="AC74" s="12">
        <v>0</v>
      </c>
      <c r="AD74" s="12">
        <v>100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L74" s="4" t="s">
        <v>88</v>
      </c>
      <c r="AM74" s="4">
        <v>11251</v>
      </c>
    </row>
    <row r="75" spans="1:39" ht="28.5" customHeight="1" x14ac:dyDescent="0.25">
      <c r="A75" s="3">
        <v>59</v>
      </c>
      <c r="B75" s="3" t="s">
        <v>80</v>
      </c>
      <c r="C75" s="4" t="s">
        <v>81</v>
      </c>
      <c r="D75" s="4" t="s">
        <v>82</v>
      </c>
      <c r="E75" s="4" t="s">
        <v>83</v>
      </c>
      <c r="F75" s="4" t="s">
        <v>176</v>
      </c>
      <c r="G75" s="4" t="s">
        <v>83</v>
      </c>
      <c r="I75" s="3" t="s">
        <v>240</v>
      </c>
      <c r="J75" s="4" t="s">
        <v>107</v>
      </c>
      <c r="K75" s="4" t="s">
        <v>241</v>
      </c>
      <c r="L75" s="4">
        <v>15506</v>
      </c>
      <c r="M75" s="4">
        <v>13940</v>
      </c>
      <c r="N75" s="4">
        <v>1566</v>
      </c>
      <c r="O75" s="4">
        <v>43</v>
      </c>
      <c r="P75" s="3">
        <v>43</v>
      </c>
      <c r="Q75" s="3">
        <v>2895.2919999999999</v>
      </c>
      <c r="R75" s="3">
        <v>2956.0549999999998</v>
      </c>
      <c r="S75" s="3">
        <v>40000</v>
      </c>
      <c r="T75" s="3">
        <v>0</v>
      </c>
      <c r="U75" s="3">
        <v>2430520</v>
      </c>
      <c r="V75" s="3">
        <v>0</v>
      </c>
      <c r="W75" s="3">
        <v>650000</v>
      </c>
      <c r="X75" s="3">
        <f>Table1[[#This Row],[CONSUMPTION T=(Q-P)*R+S]]+Table1[[#This Row],[IMPORTED ENERGY]]-Table1[[#This Row],[EXPORTED ENERGY]]</f>
        <v>1780520</v>
      </c>
      <c r="Y75" s="3">
        <v>1576334.69</v>
      </c>
      <c r="Z75" s="11">
        <f>VLOOKUP(Table1[[#This Row],[FEEDER NAME]],[1]!Table1[[FEEDER NAME]:[UNMETERED SALES]],19,0)</f>
        <v>78922</v>
      </c>
      <c r="AA75" s="11">
        <v>0</v>
      </c>
      <c r="AB75" s="6">
        <f>Table1[[#This Row],[Column1]]+Table1[[#This Row],[UNMETERED SALES]]</f>
        <v>78922</v>
      </c>
      <c r="AC75" s="6">
        <f>Table1[[#This Row],[UNMETERED SALES]]+Table1[[#This Row],[Column2]]+Table1[[#This Row],[METERED SALES]]</f>
        <v>1655256.69</v>
      </c>
      <c r="AD75" s="6">
        <f>(Table1[[#This Row],[NET CONSUMPTION X=T+U-V+W]]-Table1[[#This Row],[TOTAL SALES AA=Y+Z]])/Table1[[#This Row],[NET CONSUMPTION X=T+U-V+W]]*100</f>
        <v>7.0352093770359252</v>
      </c>
      <c r="AE75" s="4">
        <v>15583454.328</v>
      </c>
      <c r="AF75" s="4">
        <v>10394258.130000001</v>
      </c>
      <c r="AG75" s="4">
        <v>0.64859999999999995</v>
      </c>
      <c r="AH75" s="4">
        <v>0.66700000000000004</v>
      </c>
      <c r="AI75" s="4">
        <v>23.44</v>
      </c>
      <c r="AL75" s="4" t="s">
        <v>88</v>
      </c>
      <c r="AM75" s="4">
        <v>11251</v>
      </c>
    </row>
    <row r="76" spans="1:39" hidden="1" x14ac:dyDescent="0.25">
      <c r="A76" s="4">
        <v>68</v>
      </c>
      <c r="B76" s="4" t="s">
        <v>80</v>
      </c>
      <c r="C76" s="4" t="s">
        <v>81</v>
      </c>
      <c r="D76" s="4" t="s">
        <v>82</v>
      </c>
      <c r="E76" s="4" t="s">
        <v>82</v>
      </c>
      <c r="F76" s="4" t="s">
        <v>124</v>
      </c>
      <c r="G76" s="4" t="s">
        <v>82</v>
      </c>
      <c r="I76" s="4" t="s">
        <v>259</v>
      </c>
      <c r="J76" s="4" t="s">
        <v>116</v>
      </c>
      <c r="K76" s="4" t="s">
        <v>260</v>
      </c>
      <c r="L76" s="4">
        <v>1893</v>
      </c>
      <c r="M76" s="4">
        <v>1740</v>
      </c>
      <c r="N76" s="4">
        <v>153</v>
      </c>
      <c r="O76" s="4">
        <v>9</v>
      </c>
      <c r="P76" s="4">
        <v>9</v>
      </c>
      <c r="Q76" s="4">
        <v>547.90099999999995</v>
      </c>
      <c r="R76" s="4">
        <v>562.23599999999999</v>
      </c>
      <c r="S76" s="4">
        <v>40000</v>
      </c>
      <c r="T76" s="8">
        <v>0</v>
      </c>
      <c r="U76" s="8">
        <v>573400</v>
      </c>
      <c r="V76" s="8">
        <v>0</v>
      </c>
      <c r="W76" s="8">
        <v>0</v>
      </c>
      <c r="X76" s="11">
        <v>573400</v>
      </c>
      <c r="Y76" s="11">
        <v>3205334.57</v>
      </c>
      <c r="Z76" s="11">
        <f>VLOOKUP(Table1[[#This Row],[FEEDER NAME]],[1]!Table1[[FEEDER NAME]:[UNMETERED SALES]],19,0)</f>
        <v>51447</v>
      </c>
      <c r="AA76" s="11">
        <v>0</v>
      </c>
      <c r="AB76" s="12">
        <f>Table1[[#This Row],[Column1]]+Table1[[#This Row],[UNMETERED SALES]]</f>
        <v>51447</v>
      </c>
      <c r="AC76" s="12">
        <v>3205334.57</v>
      </c>
      <c r="AD76" s="12">
        <v>-459</v>
      </c>
      <c r="AE76" s="4">
        <v>22802923.760000002</v>
      </c>
      <c r="AF76" s="4">
        <v>3281591.76</v>
      </c>
      <c r="AG76" s="4">
        <v>5.59</v>
      </c>
      <c r="AH76" s="4">
        <v>0.1439</v>
      </c>
      <c r="AI76" s="4">
        <v>-66.05</v>
      </c>
      <c r="AL76" s="4" t="s">
        <v>88</v>
      </c>
      <c r="AM76" s="4">
        <v>11211</v>
      </c>
    </row>
    <row r="77" spans="1:39" hidden="1" x14ac:dyDescent="0.25">
      <c r="A77" s="4">
        <v>69</v>
      </c>
      <c r="B77" s="4" t="s">
        <v>80</v>
      </c>
      <c r="C77" s="4" t="s">
        <v>81</v>
      </c>
      <c r="D77" s="4" t="s">
        <v>82</v>
      </c>
      <c r="E77" s="4" t="s">
        <v>82</v>
      </c>
      <c r="F77" s="4" t="s">
        <v>158</v>
      </c>
      <c r="G77" s="4" t="s">
        <v>82</v>
      </c>
      <c r="I77" s="4" t="s">
        <v>261</v>
      </c>
      <c r="J77" s="4" t="s">
        <v>107</v>
      </c>
      <c r="K77" s="4" t="s">
        <v>262</v>
      </c>
      <c r="L77" s="4">
        <v>8132</v>
      </c>
      <c r="M77" s="4">
        <v>7209</v>
      </c>
      <c r="N77" s="4">
        <v>923</v>
      </c>
      <c r="O77" s="4">
        <v>449</v>
      </c>
      <c r="P77" s="4">
        <v>3</v>
      </c>
      <c r="Q77" s="4">
        <v>18238.2</v>
      </c>
      <c r="R77" s="4">
        <v>18931.599999999999</v>
      </c>
      <c r="S77" s="4">
        <v>2000</v>
      </c>
      <c r="T77" s="8">
        <v>0</v>
      </c>
      <c r="U77" s="8">
        <v>1386800</v>
      </c>
      <c r="V77" s="8">
        <v>0</v>
      </c>
      <c r="W77" s="8">
        <v>0</v>
      </c>
      <c r="X77" s="11">
        <v>1386800</v>
      </c>
      <c r="Y77" s="11">
        <v>807293.04</v>
      </c>
      <c r="Z77" s="11">
        <f>VLOOKUP(Table1[[#This Row],[FEEDER NAME]],[1]!Table1[[FEEDER NAME]:[UNMETERED SALES]],19,0)</f>
        <v>673327.6</v>
      </c>
      <c r="AA77" s="11">
        <v>343368.36900000001</v>
      </c>
      <c r="AB77" s="12">
        <f>Table1[[#This Row],[Column1]]+Table1[[#This Row],[UNMETERED SALES]]</f>
        <v>1016695.969</v>
      </c>
      <c r="AC77" s="12">
        <v>1150661.409</v>
      </c>
      <c r="AD77" s="12">
        <v>17.03</v>
      </c>
      <c r="AE77" s="4">
        <v>11858806.619999999</v>
      </c>
      <c r="AF77" s="4">
        <v>9575580.8800000008</v>
      </c>
      <c r="AG77" s="4">
        <v>0.82969999999999999</v>
      </c>
      <c r="AH77" s="4">
        <v>0.8075</v>
      </c>
      <c r="AI77" s="4">
        <v>13.75</v>
      </c>
      <c r="AL77" s="4" t="s">
        <v>88</v>
      </c>
      <c r="AM77" s="4">
        <v>11211</v>
      </c>
    </row>
    <row r="78" spans="1:39" hidden="1" x14ac:dyDescent="0.25">
      <c r="A78" s="4">
        <v>70</v>
      </c>
      <c r="B78" s="4" t="s">
        <v>80</v>
      </c>
      <c r="C78" s="4" t="s">
        <v>81</v>
      </c>
      <c r="D78" s="4" t="s">
        <v>82</v>
      </c>
      <c r="E78" s="4" t="s">
        <v>82</v>
      </c>
      <c r="F78" s="4" t="s">
        <v>124</v>
      </c>
      <c r="G78" s="4" t="s">
        <v>82</v>
      </c>
      <c r="I78" s="4" t="s">
        <v>263</v>
      </c>
      <c r="J78" s="4" t="s">
        <v>93</v>
      </c>
      <c r="K78" s="4" t="s">
        <v>264</v>
      </c>
      <c r="L78" s="4">
        <v>427</v>
      </c>
      <c r="M78" s="4">
        <v>219</v>
      </c>
      <c r="N78" s="4">
        <v>208</v>
      </c>
      <c r="O78" s="4">
        <v>213</v>
      </c>
      <c r="P78" s="4">
        <v>0</v>
      </c>
      <c r="Q78" s="4">
        <v>457.79</v>
      </c>
      <c r="R78" s="4">
        <v>461.42099999999999</v>
      </c>
      <c r="S78" s="4">
        <v>40000</v>
      </c>
      <c r="T78" s="8">
        <v>0</v>
      </c>
      <c r="U78" s="8">
        <v>145240</v>
      </c>
      <c r="V78" s="8">
        <v>0</v>
      </c>
      <c r="W78" s="8">
        <v>0</v>
      </c>
      <c r="X78" s="11">
        <v>145240</v>
      </c>
      <c r="Y78" s="11">
        <v>590.6</v>
      </c>
      <c r="Z78" s="11">
        <f>VLOOKUP(Table1[[#This Row],[FEEDER NAME]],[1]!Table1[[FEEDER NAME]:[UNMETERED SALES]],19,0)</f>
        <v>309391.08199999999</v>
      </c>
      <c r="AA78" s="11">
        <v>130633.719</v>
      </c>
      <c r="AB78" s="12">
        <f>Table1[[#This Row],[Column1]]+Table1[[#This Row],[UNMETERED SALES]]</f>
        <v>440024.80099999998</v>
      </c>
      <c r="AC78" s="12">
        <v>131224.31899999999</v>
      </c>
      <c r="AD78" s="12">
        <v>9.65</v>
      </c>
      <c r="AE78" s="4">
        <v>1215646.8799999999</v>
      </c>
      <c r="AF78" s="4">
        <v>1217408.8799999999</v>
      </c>
      <c r="AG78" s="4">
        <v>0.90349999999999997</v>
      </c>
      <c r="AH78" s="4">
        <v>1.0014000000000001</v>
      </c>
      <c r="AI78" s="4">
        <v>9.66</v>
      </c>
      <c r="AL78" s="4" t="s">
        <v>88</v>
      </c>
      <c r="AM78" s="4">
        <v>11211</v>
      </c>
    </row>
    <row r="79" spans="1:39" ht="28.5" customHeight="1" x14ac:dyDescent="0.25">
      <c r="A79" s="3">
        <v>86</v>
      </c>
      <c r="B79" s="3" t="s">
        <v>80</v>
      </c>
      <c r="C79" s="4" t="s">
        <v>81</v>
      </c>
      <c r="D79" s="4" t="s">
        <v>82</v>
      </c>
      <c r="E79" s="4" t="s">
        <v>83</v>
      </c>
      <c r="F79" s="4" t="s">
        <v>265</v>
      </c>
      <c r="G79" s="4" t="s">
        <v>83</v>
      </c>
      <c r="I79" s="3" t="s">
        <v>299</v>
      </c>
      <c r="J79" s="4" t="s">
        <v>148</v>
      </c>
      <c r="K79" s="4" t="s">
        <v>300</v>
      </c>
      <c r="L79" s="4">
        <v>1511</v>
      </c>
      <c r="M79" s="4">
        <v>1415</v>
      </c>
      <c r="N79" s="4">
        <v>96</v>
      </c>
      <c r="O79" s="4">
        <v>0</v>
      </c>
      <c r="P79" s="3">
        <v>0</v>
      </c>
      <c r="Q79" s="3">
        <v>9606.5</v>
      </c>
      <c r="R79" s="3">
        <v>9750.2999999999993</v>
      </c>
      <c r="S79" s="3">
        <v>1000</v>
      </c>
      <c r="T79" s="3">
        <v>0</v>
      </c>
      <c r="U79" s="3">
        <v>143800</v>
      </c>
      <c r="V79" s="3">
        <v>65000</v>
      </c>
      <c r="W79" s="3">
        <v>0</v>
      </c>
      <c r="X79" s="3">
        <f>Table1[[#This Row],[CONSUMPTION T=(Q-P)*R+S]]+Table1[[#This Row],[IMPORTED ENERGY]]-Table1[[#This Row],[EXPORTED ENERGY]]</f>
        <v>208800</v>
      </c>
      <c r="Y79" s="3">
        <v>205400.87</v>
      </c>
      <c r="Z79" s="11">
        <f>VLOOKUP(Table1[[#This Row],[FEEDER NAME]],[1]!Table1[[FEEDER NAME]:[UNMETERED SALES]],19,0)</f>
        <v>0</v>
      </c>
      <c r="AA79" s="11">
        <v>0</v>
      </c>
      <c r="AB79" s="6">
        <f>Table1[[#This Row],[Column1]]+Table1[[#This Row],[UNMETERED SALES]]</f>
        <v>0</v>
      </c>
      <c r="AC79" s="6">
        <f>Table1[[#This Row],[UNMETERED SALES]]+Table1[[#This Row],[Column2]]+Table1[[#This Row],[METERED SALES]]</f>
        <v>205400.87</v>
      </c>
      <c r="AD79" s="6">
        <f>(Table1[[#This Row],[NET CONSUMPTION X=T+U-V+W]]-Table1[[#This Row],[TOTAL SALES AA=Y+Z]])/Table1[[#This Row],[NET CONSUMPTION X=T+U-V+W]]*100</f>
        <v>1.6279358237547916</v>
      </c>
      <c r="AE79" s="4">
        <v>2184538.1</v>
      </c>
      <c r="AF79" s="4">
        <v>1961480.1</v>
      </c>
      <c r="AG79" s="4">
        <v>1.4283999999999999</v>
      </c>
      <c r="AH79" s="4">
        <v>0.89790000000000003</v>
      </c>
      <c r="AI79" s="4">
        <v>-38.47</v>
      </c>
      <c r="AL79" s="4" t="s">
        <v>88</v>
      </c>
      <c r="AM79" s="4">
        <v>11251</v>
      </c>
    </row>
    <row r="80" spans="1:39" ht="28.5" customHeight="1" x14ac:dyDescent="0.25">
      <c r="A80" s="3">
        <v>84</v>
      </c>
      <c r="B80" s="3" t="s">
        <v>80</v>
      </c>
      <c r="C80" s="4" t="s">
        <v>81</v>
      </c>
      <c r="D80" s="4" t="s">
        <v>82</v>
      </c>
      <c r="E80" s="4" t="s">
        <v>83</v>
      </c>
      <c r="F80" s="4" t="s">
        <v>265</v>
      </c>
      <c r="G80" s="4" t="s">
        <v>83</v>
      </c>
      <c r="I80" s="3" t="s">
        <v>295</v>
      </c>
      <c r="J80" s="4" t="s">
        <v>107</v>
      </c>
      <c r="K80" s="4" t="s">
        <v>296</v>
      </c>
      <c r="L80" s="4">
        <v>3808</v>
      </c>
      <c r="M80" s="4">
        <v>3388</v>
      </c>
      <c r="N80" s="4">
        <v>420</v>
      </c>
      <c r="O80" s="4">
        <v>34</v>
      </c>
      <c r="P80" s="3">
        <v>34</v>
      </c>
      <c r="Q80" s="3">
        <v>25755.9</v>
      </c>
      <c r="R80" s="3">
        <v>26188.9</v>
      </c>
      <c r="S80" s="3">
        <v>2000</v>
      </c>
      <c r="T80" s="3">
        <v>0</v>
      </c>
      <c r="U80" s="3">
        <v>866000</v>
      </c>
      <c r="V80" s="3">
        <v>0</v>
      </c>
      <c r="W80" s="3">
        <v>0</v>
      </c>
      <c r="X80" s="3">
        <f>Table1[[#This Row],[CONSUMPTION T=(Q-P)*R+S]]+Table1[[#This Row],[IMPORTED ENERGY]]-Table1[[#This Row],[EXPORTED ENERGY]]</f>
        <v>866000</v>
      </c>
      <c r="Y80" s="3">
        <v>757108.52</v>
      </c>
      <c r="Z80" s="11">
        <f>VLOOKUP(Table1[[#This Row],[FEEDER NAME]],[1]!Table1[[FEEDER NAME]:[UNMETERED SALES]],19,0)</f>
        <v>65170</v>
      </c>
      <c r="AA80" s="11">
        <v>0</v>
      </c>
      <c r="AB80" s="6">
        <f>Table1[[#This Row],[Column1]]+Table1[[#This Row],[UNMETERED SALES]]</f>
        <v>65170</v>
      </c>
      <c r="AC80" s="6">
        <f>Table1[[#This Row],[UNMETERED SALES]]+Table1[[#This Row],[Column2]]+Table1[[#This Row],[METERED SALES]]</f>
        <v>822278.52</v>
      </c>
      <c r="AD80" s="6">
        <f>(Table1[[#This Row],[NET CONSUMPTION X=T+U-V+W]]-Table1[[#This Row],[TOTAL SALES AA=Y+Z]])/Table1[[#This Row],[NET CONSUMPTION X=T+U-V+W]]*100</f>
        <v>5.0486697459584278</v>
      </c>
      <c r="AE80" s="4">
        <v>7820716.2800000003</v>
      </c>
      <c r="AF80" s="4">
        <v>7654155.9800000004</v>
      </c>
      <c r="AG80" s="4">
        <v>0.87429999999999997</v>
      </c>
      <c r="AH80" s="4">
        <v>0.97870000000000001</v>
      </c>
      <c r="AI80" s="4">
        <v>12.3</v>
      </c>
      <c r="AL80" s="4" t="s">
        <v>88</v>
      </c>
      <c r="AM80" s="4">
        <v>11251</v>
      </c>
    </row>
    <row r="81" spans="1:39" hidden="1" x14ac:dyDescent="0.25">
      <c r="A81" s="4">
        <v>73</v>
      </c>
      <c r="B81" s="4" t="s">
        <v>80</v>
      </c>
      <c r="C81" s="4" t="s">
        <v>81</v>
      </c>
      <c r="D81" s="4" t="s">
        <v>82</v>
      </c>
      <c r="E81" s="4" t="s">
        <v>83</v>
      </c>
      <c r="F81" s="4" t="s">
        <v>176</v>
      </c>
      <c r="G81" s="4" t="s">
        <v>83</v>
      </c>
      <c r="I81" s="4" t="s">
        <v>270</v>
      </c>
      <c r="J81" s="4" t="s">
        <v>107</v>
      </c>
      <c r="K81" s="4" t="s">
        <v>271</v>
      </c>
      <c r="L81" s="4">
        <v>2</v>
      </c>
      <c r="M81" s="4">
        <v>0</v>
      </c>
      <c r="N81" s="4">
        <v>2</v>
      </c>
      <c r="O81" s="4">
        <v>0</v>
      </c>
      <c r="P81" s="4">
        <v>0</v>
      </c>
      <c r="Q81" s="4">
        <v>0</v>
      </c>
      <c r="R81" s="4">
        <v>0</v>
      </c>
      <c r="S81" s="4">
        <v>2000</v>
      </c>
      <c r="T81" s="8">
        <v>0</v>
      </c>
      <c r="U81" s="8">
        <v>0</v>
      </c>
      <c r="V81" s="8">
        <v>0</v>
      </c>
      <c r="W81" s="8">
        <v>0</v>
      </c>
      <c r="X81" s="11">
        <v>0</v>
      </c>
      <c r="Y81" s="11">
        <v>0</v>
      </c>
      <c r="Z81" s="11">
        <f>VLOOKUP(Table1[[#This Row],[FEEDER NAME]],[1]!Table1[[FEEDER NAME]:[UNMETERED SALES]],19,0)</f>
        <v>0</v>
      </c>
      <c r="AA81" s="11">
        <v>0</v>
      </c>
      <c r="AB81" s="12">
        <f>Table1[[#This Row],[Column1]]+Table1[[#This Row],[UNMETERED SALES]]</f>
        <v>0</v>
      </c>
      <c r="AC81" s="12">
        <v>0</v>
      </c>
      <c r="AD81" s="12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L81" s="4" t="s">
        <v>88</v>
      </c>
      <c r="AM81" s="4">
        <v>11251</v>
      </c>
    </row>
    <row r="82" spans="1:39" ht="28.5" customHeight="1" x14ac:dyDescent="0.25">
      <c r="A82" s="3">
        <v>67</v>
      </c>
      <c r="B82" s="3" t="s">
        <v>80</v>
      </c>
      <c r="C82" s="4" t="s">
        <v>81</v>
      </c>
      <c r="D82" s="4" t="s">
        <v>82</v>
      </c>
      <c r="E82" s="4" t="s">
        <v>82</v>
      </c>
      <c r="F82" s="4" t="s">
        <v>105</v>
      </c>
      <c r="G82" s="4" t="s">
        <v>82</v>
      </c>
      <c r="I82" s="3" t="s">
        <v>257</v>
      </c>
      <c r="J82" s="4" t="s">
        <v>148</v>
      </c>
      <c r="K82" s="4" t="s">
        <v>258</v>
      </c>
      <c r="L82" s="4">
        <v>753</v>
      </c>
      <c r="M82" s="4">
        <v>744</v>
      </c>
      <c r="N82" s="4">
        <v>9</v>
      </c>
      <c r="O82" s="4">
        <v>0</v>
      </c>
      <c r="P82" s="3">
        <v>0</v>
      </c>
      <c r="Q82" s="3">
        <v>338.39600000000002</v>
      </c>
      <c r="R82" s="3">
        <v>338.39600000000002</v>
      </c>
      <c r="S82" s="3">
        <v>40000</v>
      </c>
      <c r="T82" s="3">
        <v>0</v>
      </c>
      <c r="U82" s="3">
        <v>0</v>
      </c>
      <c r="V82" s="3">
        <v>215000</v>
      </c>
      <c r="W82" s="3">
        <v>0</v>
      </c>
      <c r="X82" s="3">
        <f>Table1[[#This Row],[CONSUMPTION T=(Q-P)*R+S]]+Table1[[#This Row],[IMPORTED ENERGY]]-Table1[[#This Row],[EXPORTED ENERGY]]</f>
        <v>215000</v>
      </c>
      <c r="Y82" s="3">
        <v>209348.27</v>
      </c>
      <c r="Z82" s="11">
        <f>VLOOKUP(Table1[[#This Row],[FEEDER NAME]],[1]!Table1[[FEEDER NAME]:[UNMETERED SALES]],19,0)</f>
        <v>0</v>
      </c>
      <c r="AA82" s="11">
        <v>0</v>
      </c>
      <c r="AB82" s="6">
        <f>Table1[[#This Row],[Column1]]+Table1[[#This Row],[UNMETERED SALES]]</f>
        <v>0</v>
      </c>
      <c r="AC82" s="6">
        <f>Table1[[#This Row],[UNMETERED SALES]]+Table1[[#This Row],[Column2]]+Table1[[#This Row],[METERED SALES]]</f>
        <v>209348.27</v>
      </c>
      <c r="AD82" s="6">
        <f>(Table1[[#This Row],[NET CONSUMPTION X=T+U-V+W]]-Table1[[#This Row],[TOTAL SALES AA=Y+Z]])/Table1[[#This Row],[NET CONSUMPTION X=T+U-V+W]]*100</f>
        <v>2.6287116279069815</v>
      </c>
      <c r="AE82" s="4">
        <v>2080102.81</v>
      </c>
      <c r="AF82" s="4">
        <v>1946337.81</v>
      </c>
      <c r="AG82" s="4">
        <v>0</v>
      </c>
      <c r="AH82" s="4">
        <v>0.93569999999999998</v>
      </c>
      <c r="AI82" s="4">
        <v>93.57</v>
      </c>
      <c r="AL82" s="4" t="s">
        <v>88</v>
      </c>
      <c r="AM82" s="4">
        <v>11211</v>
      </c>
    </row>
    <row r="83" spans="1:39" ht="28.5" customHeight="1" x14ac:dyDescent="0.25">
      <c r="A83" s="3">
        <v>104</v>
      </c>
      <c r="B83" s="3" t="s">
        <v>80</v>
      </c>
      <c r="C83" s="4" t="s">
        <v>81</v>
      </c>
      <c r="D83" s="4" t="s">
        <v>82</v>
      </c>
      <c r="E83" s="4" t="s">
        <v>83</v>
      </c>
      <c r="F83" s="4" t="s">
        <v>327</v>
      </c>
      <c r="G83" s="4" t="s">
        <v>83</v>
      </c>
      <c r="I83" s="3" t="s">
        <v>339</v>
      </c>
      <c r="J83" s="4" t="s">
        <v>329</v>
      </c>
      <c r="K83" s="4" t="s">
        <v>340</v>
      </c>
      <c r="L83" s="4">
        <v>7814</v>
      </c>
      <c r="M83" s="4">
        <v>5555</v>
      </c>
      <c r="N83" s="4">
        <v>2259</v>
      </c>
      <c r="O83" s="4">
        <v>149</v>
      </c>
      <c r="P83" s="3">
        <v>149</v>
      </c>
      <c r="Q83" s="3">
        <v>2660.7</v>
      </c>
      <c r="R83" s="3">
        <v>3303.6</v>
      </c>
      <c r="S83" s="3">
        <v>2000</v>
      </c>
      <c r="T83" s="3">
        <v>0</v>
      </c>
      <c r="U83" s="3">
        <v>1285800</v>
      </c>
      <c r="V83" s="3">
        <v>0</v>
      </c>
      <c r="W83" s="3">
        <v>290000</v>
      </c>
      <c r="X83" s="3">
        <f>Table1[[#This Row],[CONSUMPTION T=(Q-P)*R+S]]+Table1[[#This Row],[IMPORTED ENERGY]]-Table1[[#This Row],[EXPORTED ENERGY]]</f>
        <v>995800</v>
      </c>
      <c r="Y83" s="3">
        <v>673597.37</v>
      </c>
      <c r="Z83" s="11">
        <f>VLOOKUP(Table1[[#This Row],[FEEDER NAME]],[1]!Table1[[FEEDER NAME]:[UNMETERED SALES]],19,0)</f>
        <v>266758.5</v>
      </c>
      <c r="AA83" s="11">
        <v>0</v>
      </c>
      <c r="AB83" s="6">
        <f>Table1[[#This Row],[Column1]]+Table1[[#This Row],[UNMETERED SALES]]</f>
        <v>266758.5</v>
      </c>
      <c r="AC83" s="6">
        <f>Table1[[#This Row],[UNMETERED SALES]]+Table1[[#This Row],[Column2]]+Table1[[#This Row],[METERED SALES]]</f>
        <v>940355.87</v>
      </c>
      <c r="AD83" s="6">
        <f>(Table1[[#This Row],[NET CONSUMPTION X=T+U-V+W]]-Table1[[#This Row],[TOTAL SALES AA=Y+Z]])/Table1[[#This Row],[NET CONSUMPTION X=T+U-V+W]]*100</f>
        <v>5.5677977505523204</v>
      </c>
      <c r="AE83" s="4">
        <v>7054094.4759999998</v>
      </c>
      <c r="AF83" s="4">
        <v>4080178.44</v>
      </c>
      <c r="AG83" s="4">
        <v>0.52390000000000003</v>
      </c>
      <c r="AH83" s="4">
        <v>0.57840000000000003</v>
      </c>
      <c r="AI83" s="4">
        <v>27.54</v>
      </c>
      <c r="AL83" s="4" t="s">
        <v>88</v>
      </c>
      <c r="AM83" s="4">
        <v>11251</v>
      </c>
    </row>
    <row r="84" spans="1:39" ht="28.5" customHeight="1" x14ac:dyDescent="0.25">
      <c r="A84" s="3">
        <v>47</v>
      </c>
      <c r="B84" s="3" t="s">
        <v>80</v>
      </c>
      <c r="C84" s="4" t="s">
        <v>81</v>
      </c>
      <c r="D84" s="4" t="s">
        <v>82</v>
      </c>
      <c r="E84" s="4" t="s">
        <v>83</v>
      </c>
      <c r="F84" s="4" t="s">
        <v>176</v>
      </c>
      <c r="G84" s="4" t="s">
        <v>83</v>
      </c>
      <c r="I84" s="3" t="s">
        <v>215</v>
      </c>
      <c r="J84" s="4" t="s">
        <v>116</v>
      </c>
      <c r="K84" s="4" t="s">
        <v>216</v>
      </c>
      <c r="L84" s="4">
        <v>114</v>
      </c>
      <c r="M84" s="4">
        <v>89</v>
      </c>
      <c r="N84" s="4">
        <v>25</v>
      </c>
      <c r="O84" s="4">
        <v>0</v>
      </c>
      <c r="P84" s="3">
        <v>0</v>
      </c>
      <c r="Q84" s="3">
        <v>203.553</v>
      </c>
      <c r="R84" s="3">
        <v>213.22300000000001</v>
      </c>
      <c r="S84" s="3">
        <v>20000</v>
      </c>
      <c r="T84" s="3">
        <v>0</v>
      </c>
      <c r="U84" s="3">
        <v>193400</v>
      </c>
      <c r="V84" s="3">
        <v>25000</v>
      </c>
      <c r="W84" s="3">
        <v>0</v>
      </c>
      <c r="X84" s="3">
        <f>Table1[[#This Row],[CONSUMPTION T=(Q-P)*R+S]]+Table1[[#This Row],[IMPORTED ENERGY]]-Table1[[#This Row],[EXPORTED ENERGY]]</f>
        <v>218400</v>
      </c>
      <c r="Y84" s="3">
        <v>212379.61</v>
      </c>
      <c r="Z84" s="11">
        <f>VLOOKUP(Table1[[#This Row],[FEEDER NAME]],[1]!Table1[[FEEDER NAME]:[UNMETERED SALES]],19,0)</f>
        <v>0</v>
      </c>
      <c r="AA84" s="11">
        <v>0</v>
      </c>
      <c r="AB84" s="6">
        <f>Table1[[#This Row],[Column1]]+Table1[[#This Row],[UNMETERED SALES]]</f>
        <v>0</v>
      </c>
      <c r="AC84" s="6">
        <f>Table1[[#This Row],[METERED SALES]]</f>
        <v>212379.61</v>
      </c>
      <c r="AD84" s="6">
        <f>(Table1[[#This Row],[NET CONSUMPTION X=T+U-V+W]]-Table1[[#This Row],[TOTAL SALES AA=Y+Z]])/Table1[[#This Row],[NET CONSUMPTION X=T+U-V+W]]*100</f>
        <v>2.7565888278388342</v>
      </c>
      <c r="AE84" s="4">
        <v>2168512.7400000002</v>
      </c>
      <c r="AF84" s="4">
        <v>2059534.74</v>
      </c>
      <c r="AG84" s="4">
        <v>1.0981000000000001</v>
      </c>
      <c r="AH84" s="4">
        <v>0.94969999999999999</v>
      </c>
      <c r="AI84" s="4">
        <v>-9.32</v>
      </c>
      <c r="AL84" s="4" t="s">
        <v>88</v>
      </c>
      <c r="AM84" s="4">
        <v>11251</v>
      </c>
    </row>
    <row r="85" spans="1:39" ht="28.5" customHeight="1" x14ac:dyDescent="0.25">
      <c r="A85" s="3">
        <v>87</v>
      </c>
      <c r="B85" s="3" t="s">
        <v>80</v>
      </c>
      <c r="C85" s="4" t="s">
        <v>81</v>
      </c>
      <c r="D85" s="4" t="s">
        <v>82</v>
      </c>
      <c r="E85" s="4" t="s">
        <v>83</v>
      </c>
      <c r="F85" s="4" t="s">
        <v>265</v>
      </c>
      <c r="G85" s="4" t="s">
        <v>83</v>
      </c>
      <c r="I85" s="3" t="s">
        <v>301</v>
      </c>
      <c r="J85" s="4" t="s">
        <v>148</v>
      </c>
      <c r="K85" s="4" t="s">
        <v>302</v>
      </c>
      <c r="L85" s="4">
        <v>1176</v>
      </c>
      <c r="M85" s="4">
        <v>1167</v>
      </c>
      <c r="N85" s="4">
        <v>9</v>
      </c>
      <c r="O85" s="4">
        <v>0</v>
      </c>
      <c r="P85" s="3">
        <v>0</v>
      </c>
      <c r="Q85" s="3">
        <v>8230.6</v>
      </c>
      <c r="R85" s="3">
        <v>8401.7999999999993</v>
      </c>
      <c r="S85" s="3">
        <v>2000</v>
      </c>
      <c r="T85" s="3">
        <v>0</v>
      </c>
      <c r="U85" s="3">
        <v>342400</v>
      </c>
      <c r="V85" s="3">
        <v>35000</v>
      </c>
      <c r="W85" s="3">
        <v>0</v>
      </c>
      <c r="X85" s="3">
        <f>Table1[[#This Row],[CONSUMPTION T=(Q-P)*R+S]]+Table1[[#This Row],[IMPORTED ENERGY]]-Table1[[#This Row],[EXPORTED ENERGY]]</f>
        <v>377400</v>
      </c>
      <c r="Y85" s="3">
        <v>372777.58</v>
      </c>
      <c r="Z85" s="11">
        <f>VLOOKUP(Table1[[#This Row],[FEEDER NAME]],[1]!Table1[[FEEDER NAME]:[UNMETERED SALES]],19,0)</f>
        <v>0</v>
      </c>
      <c r="AA85" s="11">
        <v>0</v>
      </c>
      <c r="AB85" s="6">
        <f>Table1[[#This Row],[Column1]]+Table1[[#This Row],[UNMETERED SALES]]</f>
        <v>0</v>
      </c>
      <c r="AC85" s="6">
        <f>Table1[[#This Row],[METERED SALES]]</f>
        <v>372777.58</v>
      </c>
      <c r="AD85" s="6">
        <f>(Table1[[#This Row],[NET CONSUMPTION X=T+U-V+W]]-Table1[[#This Row],[TOTAL SALES AA=Y+Z]])/Table1[[#This Row],[NET CONSUMPTION X=T+U-V+W]]*100</f>
        <v>1.2248065712771552</v>
      </c>
      <c r="AE85" s="4">
        <v>3512956.67</v>
      </c>
      <c r="AF85" s="4">
        <v>2929668.67</v>
      </c>
      <c r="AG85" s="4">
        <v>1.0887</v>
      </c>
      <c r="AH85" s="4">
        <v>0.83399999999999996</v>
      </c>
      <c r="AI85" s="4">
        <v>-7.4</v>
      </c>
      <c r="AL85" s="4" t="s">
        <v>88</v>
      </c>
      <c r="AM85" s="4">
        <v>11251</v>
      </c>
    </row>
    <row r="86" spans="1:39" ht="28.5" customHeight="1" x14ac:dyDescent="0.25">
      <c r="A86" s="3">
        <v>58</v>
      </c>
      <c r="B86" s="3" t="s">
        <v>80</v>
      </c>
      <c r="C86" s="4" t="s">
        <v>81</v>
      </c>
      <c r="D86" s="4" t="s">
        <v>82</v>
      </c>
      <c r="E86" s="4" t="s">
        <v>83</v>
      </c>
      <c r="F86" s="4" t="s">
        <v>176</v>
      </c>
      <c r="G86" s="4" t="s">
        <v>83</v>
      </c>
      <c r="I86" s="3" t="s">
        <v>238</v>
      </c>
      <c r="J86" s="4" t="s">
        <v>222</v>
      </c>
      <c r="K86" s="4" t="s">
        <v>239</v>
      </c>
      <c r="L86" s="4">
        <v>1</v>
      </c>
      <c r="M86" s="4">
        <v>1</v>
      </c>
      <c r="N86" s="4">
        <v>0</v>
      </c>
      <c r="O86" s="4">
        <v>0</v>
      </c>
      <c r="P86" s="3">
        <v>0</v>
      </c>
      <c r="Q86" s="3">
        <v>1784.4369999999999</v>
      </c>
      <c r="R86" s="3">
        <v>1815.9639999999999</v>
      </c>
      <c r="S86" s="3">
        <v>20000</v>
      </c>
      <c r="T86" s="3">
        <v>0</v>
      </c>
      <c r="U86" s="3">
        <v>630540</v>
      </c>
      <c r="V86" s="3">
        <v>0</v>
      </c>
      <c r="W86" s="3">
        <v>0</v>
      </c>
      <c r="X86" s="3">
        <f>Table1[[#This Row],[CONSUMPTION T=(Q-P)*R+S]]+Table1[[#This Row],[IMPORTED ENERGY]]-Table1[[#This Row],[EXPORTED ENERGY]]</f>
        <v>630540</v>
      </c>
      <c r="Y86" s="3">
        <v>626800</v>
      </c>
      <c r="Z86" s="11">
        <f>VLOOKUP(Table1[[#This Row],[FEEDER NAME]],[1]!Table1[[FEEDER NAME]:[UNMETERED SALES]],19,0)</f>
        <v>0</v>
      </c>
      <c r="AA86" s="11">
        <v>0</v>
      </c>
      <c r="AB86" s="6">
        <f>Table1[[#This Row],[Column1]]+Table1[[#This Row],[UNMETERED SALES]]</f>
        <v>0</v>
      </c>
      <c r="AC86" s="6">
        <f>Table1[[#This Row],[UNMETERED SALES]]+Table1[[#This Row],[Column2]]+Table1[[#This Row],[METERED SALES]]</f>
        <v>626800</v>
      </c>
      <c r="AD86" s="6">
        <f>(Table1[[#This Row],[NET CONSUMPTION X=T+U-V+W]]-Table1[[#This Row],[TOTAL SALES AA=Y+Z]])/Table1[[#This Row],[NET CONSUMPTION X=T+U-V+W]]*100</f>
        <v>0.59314238589145807</v>
      </c>
      <c r="AE86" s="4">
        <v>5044714</v>
      </c>
      <c r="AF86" s="4">
        <v>5044714</v>
      </c>
      <c r="AG86" s="4">
        <v>0.99409999999999998</v>
      </c>
      <c r="AH86" s="4">
        <v>1</v>
      </c>
      <c r="AI86" s="4">
        <v>0.59</v>
      </c>
      <c r="AL86" s="4" t="s">
        <v>88</v>
      </c>
      <c r="AM86" s="4">
        <v>11251</v>
      </c>
    </row>
    <row r="87" spans="1:39" hidden="1" x14ac:dyDescent="0.25">
      <c r="A87" s="4">
        <v>79</v>
      </c>
      <c r="B87" s="4" t="s">
        <v>80</v>
      </c>
      <c r="C87" s="4" t="s">
        <v>81</v>
      </c>
      <c r="D87" s="4" t="s">
        <v>82</v>
      </c>
      <c r="E87" s="4" t="s">
        <v>82</v>
      </c>
      <c r="F87" s="4" t="s">
        <v>158</v>
      </c>
      <c r="G87" s="4" t="s">
        <v>82</v>
      </c>
      <c r="I87" s="4" t="s">
        <v>282</v>
      </c>
      <c r="J87" s="4" t="s">
        <v>107</v>
      </c>
      <c r="K87" s="4" t="s">
        <v>283</v>
      </c>
      <c r="L87" s="4">
        <v>4266</v>
      </c>
      <c r="M87" s="4">
        <v>3859</v>
      </c>
      <c r="N87" s="4">
        <v>407</v>
      </c>
      <c r="O87" s="4">
        <v>184</v>
      </c>
      <c r="P87" s="4">
        <v>0</v>
      </c>
      <c r="Q87" s="4">
        <v>20315.7</v>
      </c>
      <c r="R87" s="4">
        <v>20818.900000000001</v>
      </c>
      <c r="S87" s="4">
        <v>2000</v>
      </c>
      <c r="T87" s="8">
        <v>0</v>
      </c>
      <c r="U87" s="8">
        <v>1006400</v>
      </c>
      <c r="V87" s="8">
        <v>0</v>
      </c>
      <c r="W87" s="8">
        <v>0</v>
      </c>
      <c r="X87" s="11">
        <v>1006400</v>
      </c>
      <c r="Y87" s="11">
        <v>818680.71</v>
      </c>
      <c r="Z87" s="11">
        <f>VLOOKUP(Table1[[#This Row],[FEEDER NAME]],[1]!Table1[[FEEDER NAME]:[UNMETERED SALES]],19,0)</f>
        <v>277288</v>
      </c>
      <c r="AA87" s="11">
        <v>142200.72</v>
      </c>
      <c r="AB87" s="12">
        <f>Table1[[#This Row],[Column1]]+Table1[[#This Row],[UNMETERED SALES]]</f>
        <v>419488.72</v>
      </c>
      <c r="AC87" s="12">
        <v>960881.43</v>
      </c>
      <c r="AD87" s="12">
        <v>4.5199999999999996</v>
      </c>
      <c r="AE87" s="4">
        <v>11730385.816</v>
      </c>
      <c r="AF87" s="4">
        <v>9159144.9800000004</v>
      </c>
      <c r="AG87" s="4">
        <v>0.95479999999999998</v>
      </c>
      <c r="AH87" s="4">
        <v>0.78080000000000005</v>
      </c>
      <c r="AI87" s="4">
        <v>3.53</v>
      </c>
      <c r="AL87" s="4" t="s">
        <v>88</v>
      </c>
      <c r="AM87" s="4">
        <v>11211</v>
      </c>
    </row>
    <row r="88" spans="1:39" ht="28.5" customHeight="1" x14ac:dyDescent="0.25">
      <c r="A88" s="3">
        <v>80</v>
      </c>
      <c r="B88" s="3" t="s">
        <v>131</v>
      </c>
      <c r="C88" s="4" t="s">
        <v>132</v>
      </c>
      <c r="D88" s="4" t="s">
        <v>133</v>
      </c>
      <c r="E88" s="4" t="s">
        <v>284</v>
      </c>
      <c r="F88" s="4" t="s">
        <v>285</v>
      </c>
      <c r="G88" s="4" t="s">
        <v>284</v>
      </c>
      <c r="I88" s="3" t="s">
        <v>286</v>
      </c>
      <c r="J88" s="4" t="s">
        <v>107</v>
      </c>
      <c r="K88" s="4" t="s">
        <v>287</v>
      </c>
      <c r="L88" s="4">
        <v>8043</v>
      </c>
      <c r="M88" s="4">
        <v>6706</v>
      </c>
      <c r="N88" s="4">
        <v>1337</v>
      </c>
      <c r="O88" s="4">
        <v>154</v>
      </c>
      <c r="P88" s="3">
        <v>154</v>
      </c>
      <c r="Q88" s="3">
        <v>3324.1860000000001</v>
      </c>
      <c r="R88" s="3">
        <v>3369.9389999999999</v>
      </c>
      <c r="S88" s="3">
        <v>40000</v>
      </c>
      <c r="T88" s="3">
        <v>0</v>
      </c>
      <c r="U88" s="3">
        <v>1830120</v>
      </c>
      <c r="V88" s="3">
        <v>400000</v>
      </c>
      <c r="W88" s="3">
        <v>100000</v>
      </c>
      <c r="X88" s="3">
        <f>Table1[[#This Row],[CONSUMPTION T=(Q-P)*R+S]]+Table1[[#This Row],[IMPORTED ENERGY]]-Table1[[#This Row],[EXPORTED ENERGY]]</f>
        <v>2130120</v>
      </c>
      <c r="Y88" s="3">
        <v>1680288.1</v>
      </c>
      <c r="Z88" s="11">
        <f>VLOOKUP(Table1[[#This Row],[FEEDER NAME]],[1]!Table1[[FEEDER NAME]:[UNMETERED SALES]],19,0)</f>
        <v>282359</v>
      </c>
      <c r="AA88" s="11">
        <v>0</v>
      </c>
      <c r="AB88" s="6">
        <f>Table1[[#This Row],[Column1]]+Table1[[#This Row],[UNMETERED SALES]]</f>
        <v>282359</v>
      </c>
      <c r="AC88" s="6">
        <f>Table1[[#This Row],[UNMETERED SALES]]+Table1[[#This Row],[Column2]]+Table1[[#This Row],[METERED SALES]]</f>
        <v>1962647.1</v>
      </c>
      <c r="AD88" s="6">
        <f>(Table1[[#This Row],[NET CONSUMPTION X=T+U-V+W]]-Table1[[#This Row],[TOTAL SALES AA=Y+Z]])/Table1[[#This Row],[NET CONSUMPTION X=T+U-V+W]]*100</f>
        <v>7.8621345276322421</v>
      </c>
      <c r="AE88" s="4">
        <v>17557311.02</v>
      </c>
      <c r="AF88" s="4">
        <v>13721827.68</v>
      </c>
      <c r="AG88" s="4">
        <v>0.91810000000000003</v>
      </c>
      <c r="AH88" s="4">
        <v>0.78149999999999997</v>
      </c>
      <c r="AI88" s="4">
        <v>6.4</v>
      </c>
      <c r="AL88" s="4" t="s">
        <v>88</v>
      </c>
      <c r="AM88" s="4">
        <v>31251</v>
      </c>
    </row>
    <row r="89" spans="1:39" hidden="1" x14ac:dyDescent="0.25">
      <c r="A89" s="4">
        <v>81</v>
      </c>
      <c r="B89" s="4" t="s">
        <v>80</v>
      </c>
      <c r="C89" s="4" t="s">
        <v>81</v>
      </c>
      <c r="D89" s="4" t="s">
        <v>82</v>
      </c>
      <c r="E89" s="4" t="s">
        <v>82</v>
      </c>
      <c r="F89" s="4" t="s">
        <v>105</v>
      </c>
      <c r="G89" s="4" t="s">
        <v>82</v>
      </c>
      <c r="I89" s="4" t="s">
        <v>288</v>
      </c>
      <c r="J89" s="4" t="s">
        <v>100</v>
      </c>
      <c r="K89" s="4" t="s">
        <v>289</v>
      </c>
      <c r="L89" s="4">
        <v>3321</v>
      </c>
      <c r="M89" s="4">
        <v>2370</v>
      </c>
      <c r="N89" s="4">
        <v>951</v>
      </c>
      <c r="O89" s="4">
        <v>16</v>
      </c>
      <c r="P89" s="4">
        <v>0</v>
      </c>
      <c r="Q89" s="4">
        <v>638.15899999999999</v>
      </c>
      <c r="R89" s="4">
        <v>656.81600000000003</v>
      </c>
      <c r="S89" s="4">
        <v>40000</v>
      </c>
      <c r="T89" s="8">
        <v>0</v>
      </c>
      <c r="U89" s="8">
        <v>746280</v>
      </c>
      <c r="V89" s="8">
        <v>0</v>
      </c>
      <c r="W89" s="8">
        <v>0</v>
      </c>
      <c r="X89" s="11">
        <v>746280</v>
      </c>
      <c r="Y89" s="11">
        <v>555726.06000000006</v>
      </c>
      <c r="Z89" s="11">
        <f>VLOOKUP(Table1[[#This Row],[FEEDER NAME]],[1]!Table1[[FEEDER NAME]:[UNMETERED SALES]],19,0)</f>
        <v>24112</v>
      </c>
      <c r="AA89" s="11">
        <v>12365.28</v>
      </c>
      <c r="AB89" s="12">
        <f>Table1[[#This Row],[Column1]]+Table1[[#This Row],[UNMETERED SALES]]</f>
        <v>36477.279999999999</v>
      </c>
      <c r="AC89" s="12">
        <v>568091.34</v>
      </c>
      <c r="AD89" s="12">
        <v>23.88</v>
      </c>
      <c r="AE89" s="4">
        <v>5559876.7999999998</v>
      </c>
      <c r="AF89" s="4">
        <v>3249236.55</v>
      </c>
      <c r="AG89" s="4">
        <v>0.76119999999999999</v>
      </c>
      <c r="AH89" s="4">
        <v>0.58440000000000003</v>
      </c>
      <c r="AI89" s="4">
        <v>13.96</v>
      </c>
      <c r="AL89" s="4" t="s">
        <v>88</v>
      </c>
      <c r="AM89" s="4">
        <v>11211</v>
      </c>
    </row>
    <row r="90" spans="1:39" ht="28.5" customHeight="1" x14ac:dyDescent="0.25">
      <c r="A90" s="3">
        <v>25</v>
      </c>
      <c r="B90" s="3" t="s">
        <v>80</v>
      </c>
      <c r="C90" s="4" t="s">
        <v>81</v>
      </c>
      <c r="D90" s="4" t="s">
        <v>82</v>
      </c>
      <c r="E90" s="4" t="s">
        <v>82</v>
      </c>
      <c r="F90" s="4" t="s">
        <v>105</v>
      </c>
      <c r="G90" s="4" t="s">
        <v>82</v>
      </c>
      <c r="I90" s="3" t="s">
        <v>170</v>
      </c>
      <c r="J90" s="4" t="s">
        <v>107</v>
      </c>
      <c r="K90" s="4" t="s">
        <v>171</v>
      </c>
      <c r="L90" s="4">
        <v>781</v>
      </c>
      <c r="M90" s="4">
        <v>719</v>
      </c>
      <c r="N90" s="4">
        <v>62</v>
      </c>
      <c r="O90" s="4">
        <v>0</v>
      </c>
      <c r="P90" s="3">
        <v>0</v>
      </c>
      <c r="Q90" s="3">
        <v>1175.0250000000001</v>
      </c>
      <c r="R90" s="3">
        <v>1203.991</v>
      </c>
      <c r="S90" s="3">
        <v>40000</v>
      </c>
      <c r="T90" s="3">
        <v>0</v>
      </c>
      <c r="U90" s="3">
        <v>1158640</v>
      </c>
      <c r="V90" s="3">
        <v>140000</v>
      </c>
      <c r="W90" s="3">
        <v>100000</v>
      </c>
      <c r="X90" s="3">
        <f>Table1[[#This Row],[CONSUMPTION T=(Q-P)*R+S]]+Table1[[#This Row],[IMPORTED ENERGY]]-Table1[[#This Row],[EXPORTED ENERGY]]</f>
        <v>1198640</v>
      </c>
      <c r="Y90" s="3">
        <v>1122827.8999999999</v>
      </c>
      <c r="Z90" s="11">
        <f>VLOOKUP(Table1[[#This Row],[FEEDER NAME]],[1]!Table1[[FEEDER NAME]:[UNMETERED SALES]],19,0)</f>
        <v>0</v>
      </c>
      <c r="AA90" s="11">
        <v>0</v>
      </c>
      <c r="AB90" s="6">
        <f>Table1[[#This Row],[Column1]]+Table1[[#This Row],[UNMETERED SALES]]</f>
        <v>0</v>
      </c>
      <c r="AC90" s="6">
        <f>Table1[[#This Row],[UNMETERED SALES]]+Table1[[#This Row],[Column2]]+Table1[[#This Row],[METERED SALES]]</f>
        <v>1122827.8999999999</v>
      </c>
      <c r="AD90" s="6">
        <f>(Table1[[#This Row],[NET CONSUMPTION X=T+U-V+W]]-Table1[[#This Row],[TOTAL SALES AA=Y+Z]])/Table1[[#This Row],[NET CONSUMPTION X=T+U-V+W]]*100</f>
        <v>6.3248431555763274</v>
      </c>
      <c r="AE90" s="4">
        <v>9695752.1300000008</v>
      </c>
      <c r="AF90" s="4">
        <v>9493679.5399999991</v>
      </c>
      <c r="AG90" s="4">
        <v>0.96909999999999996</v>
      </c>
      <c r="AH90" s="4">
        <v>0.97919999999999996</v>
      </c>
      <c r="AI90" s="4">
        <v>3.03</v>
      </c>
      <c r="AL90" s="4" t="s">
        <v>88</v>
      </c>
      <c r="AM90" s="4">
        <v>11211</v>
      </c>
    </row>
    <row r="91" spans="1:39" hidden="1" x14ac:dyDescent="0.25">
      <c r="A91" s="4">
        <v>83</v>
      </c>
      <c r="B91" s="4" t="s">
        <v>80</v>
      </c>
      <c r="C91" s="4" t="s">
        <v>81</v>
      </c>
      <c r="D91" s="4" t="s">
        <v>82</v>
      </c>
      <c r="E91" s="4" t="s">
        <v>113</v>
      </c>
      <c r="F91" s="4" t="s">
        <v>292</v>
      </c>
      <c r="G91" s="4" t="s">
        <v>113</v>
      </c>
      <c r="I91" s="4" t="s">
        <v>293</v>
      </c>
      <c r="J91" s="4" t="s">
        <v>93</v>
      </c>
      <c r="K91" s="4" t="s">
        <v>294</v>
      </c>
      <c r="L91" s="4">
        <v>151</v>
      </c>
      <c r="M91" s="4">
        <v>135</v>
      </c>
      <c r="N91" s="4">
        <v>16</v>
      </c>
      <c r="O91" s="4">
        <v>135</v>
      </c>
      <c r="P91" s="4">
        <v>0</v>
      </c>
      <c r="Q91" s="4">
        <v>731.43700000000001</v>
      </c>
      <c r="R91" s="4">
        <v>735.56399999999996</v>
      </c>
      <c r="S91" s="4">
        <v>20000</v>
      </c>
      <c r="T91" s="8">
        <v>0</v>
      </c>
      <c r="U91" s="8">
        <v>82540</v>
      </c>
      <c r="V91" s="8">
        <v>0</v>
      </c>
      <c r="W91" s="8">
        <v>0</v>
      </c>
      <c r="X91" s="11">
        <v>82540</v>
      </c>
      <c r="Y91" s="11">
        <v>0</v>
      </c>
      <c r="Z91" s="11">
        <f>VLOOKUP(Table1[[#This Row],[FEEDER NAME]],[1]!Table1[[FEEDER NAME]:[UNMETERED SALES]],19,0)</f>
        <v>178187.85</v>
      </c>
      <c r="AA91" s="11">
        <v>74575.350000000006</v>
      </c>
      <c r="AB91" s="12">
        <f>Table1[[#This Row],[Column1]]+Table1[[#This Row],[UNMETERED SALES]]</f>
        <v>252763.2</v>
      </c>
      <c r="AC91" s="12">
        <v>74575.350000000006</v>
      </c>
      <c r="AD91" s="12">
        <v>9.65</v>
      </c>
      <c r="AE91" s="4">
        <v>693855.9</v>
      </c>
      <c r="AF91" s="4">
        <v>693855.9</v>
      </c>
      <c r="AG91" s="4">
        <v>0.90349999999999997</v>
      </c>
      <c r="AH91" s="4">
        <v>1</v>
      </c>
      <c r="AI91" s="4">
        <v>9.65</v>
      </c>
      <c r="AL91" s="4" t="s">
        <v>88</v>
      </c>
      <c r="AM91" s="4">
        <v>11221</v>
      </c>
    </row>
    <row r="92" spans="1:39" ht="28.5" customHeight="1" x14ac:dyDescent="0.25">
      <c r="A92" s="3">
        <v>28</v>
      </c>
      <c r="B92" s="3" t="s">
        <v>80</v>
      </c>
      <c r="C92" s="4" t="s">
        <v>81</v>
      </c>
      <c r="D92" s="4" t="s">
        <v>82</v>
      </c>
      <c r="E92" s="4" t="s">
        <v>83</v>
      </c>
      <c r="F92" s="4" t="s">
        <v>176</v>
      </c>
      <c r="G92" s="4" t="s">
        <v>83</v>
      </c>
      <c r="I92" s="3" t="s">
        <v>177</v>
      </c>
      <c r="J92" s="4" t="s">
        <v>107</v>
      </c>
      <c r="K92" s="4" t="s">
        <v>178</v>
      </c>
      <c r="L92" s="4">
        <v>12843</v>
      </c>
      <c r="M92" s="4">
        <v>10991</v>
      </c>
      <c r="N92" s="4">
        <v>1852</v>
      </c>
      <c r="O92" s="4">
        <v>278</v>
      </c>
      <c r="P92" s="3">
        <v>278</v>
      </c>
      <c r="Q92" s="3">
        <v>2834.45</v>
      </c>
      <c r="R92" s="3">
        <v>2880.5659999999998</v>
      </c>
      <c r="S92" s="3">
        <v>40000</v>
      </c>
      <c r="T92" s="3">
        <v>0</v>
      </c>
      <c r="U92" s="3">
        <v>1844640</v>
      </c>
      <c r="V92" s="3">
        <v>700000</v>
      </c>
      <c r="W92" s="3">
        <v>0</v>
      </c>
      <c r="X92" s="3">
        <f>Table1[[#This Row],[CONSUMPTION T=(Q-P)*R+S]]+Table1[[#This Row],[IMPORTED ENERGY]]-Table1[[#This Row],[EXPORTED ENERGY]]</f>
        <v>2544640</v>
      </c>
      <c r="Y92" s="3">
        <v>1814130.72</v>
      </c>
      <c r="Z92" s="11">
        <f>VLOOKUP(Table1[[#This Row],[FEEDER NAME]],[1]!Table1[[FEEDER NAME]:[UNMETERED SALES]],19,0)</f>
        <v>516171.5</v>
      </c>
      <c r="AA92" s="11">
        <v>0</v>
      </c>
      <c r="AB92" s="6">
        <f>Table1[[#This Row],[Column1]]+Table1[[#This Row],[UNMETERED SALES]]</f>
        <v>516171.5</v>
      </c>
      <c r="AC92" s="6">
        <f>Table1[[#This Row],[UNMETERED SALES]]+Table1[[#This Row],[Column2]]+Table1[[#This Row],[METERED SALES]]</f>
        <v>2330302.2199999997</v>
      </c>
      <c r="AD92" s="6">
        <f>(Table1[[#This Row],[NET CONSUMPTION X=T+U-V+W]]-Table1[[#This Row],[TOTAL SALES AA=Y+Z]])/Table1[[#This Row],[NET CONSUMPTION X=T+U-V+W]]*100</f>
        <v>8.4231081803320027</v>
      </c>
      <c r="AE92" s="4">
        <v>18672925.456</v>
      </c>
      <c r="AF92" s="4">
        <v>15475481.83</v>
      </c>
      <c r="AG92" s="4">
        <v>0.98350000000000004</v>
      </c>
      <c r="AH92" s="4">
        <v>0.82879999999999998</v>
      </c>
      <c r="AI92" s="4">
        <v>1.37</v>
      </c>
      <c r="AL92" s="4" t="s">
        <v>88</v>
      </c>
      <c r="AM92" s="4">
        <v>11251</v>
      </c>
    </row>
    <row r="93" spans="1:39" hidden="1" x14ac:dyDescent="0.25">
      <c r="A93" s="4">
        <v>85</v>
      </c>
      <c r="B93" s="4" t="s">
        <v>80</v>
      </c>
      <c r="C93" s="4" t="s">
        <v>81</v>
      </c>
      <c r="D93" s="4" t="s">
        <v>82</v>
      </c>
      <c r="E93" s="4" t="s">
        <v>82</v>
      </c>
      <c r="F93" s="4" t="s">
        <v>265</v>
      </c>
      <c r="G93" s="4" t="s">
        <v>82</v>
      </c>
      <c r="I93" s="4" t="s">
        <v>297</v>
      </c>
      <c r="J93" s="4" t="s">
        <v>107</v>
      </c>
      <c r="K93" s="4" t="s">
        <v>298</v>
      </c>
      <c r="L93" s="4">
        <v>7054</v>
      </c>
      <c r="M93" s="4">
        <v>5900</v>
      </c>
      <c r="N93" s="4">
        <v>1154</v>
      </c>
      <c r="O93" s="4">
        <v>450</v>
      </c>
      <c r="P93" s="4">
        <v>0</v>
      </c>
      <c r="Q93" s="4">
        <v>2353.8000000000002</v>
      </c>
      <c r="R93" s="4">
        <v>2391.9180000000001</v>
      </c>
      <c r="S93" s="4">
        <v>40000</v>
      </c>
      <c r="T93" s="8">
        <v>0</v>
      </c>
      <c r="U93" s="8">
        <v>1524720</v>
      </c>
      <c r="V93" s="8">
        <v>0</v>
      </c>
      <c r="W93" s="8">
        <v>0</v>
      </c>
      <c r="X93" s="11">
        <v>1524720</v>
      </c>
      <c r="Y93" s="11">
        <v>909952.91</v>
      </c>
      <c r="Z93" s="11">
        <f>VLOOKUP(Table1[[#This Row],[FEEDER NAME]],[1]!Table1[[FEEDER NAME]:[UNMETERED SALES]],19,0)</f>
        <v>677396.5</v>
      </c>
      <c r="AA93" s="11">
        <v>347387.08500000002</v>
      </c>
      <c r="AB93" s="12">
        <f>Table1[[#This Row],[Column1]]+Table1[[#This Row],[UNMETERED SALES]]</f>
        <v>1024783.585</v>
      </c>
      <c r="AC93" s="12">
        <v>1257339.9950000001</v>
      </c>
      <c r="AD93" s="12">
        <v>17.54</v>
      </c>
      <c r="AE93" s="4">
        <v>12185147.881999999</v>
      </c>
      <c r="AF93" s="4">
        <v>8840058.7100000009</v>
      </c>
      <c r="AG93" s="4">
        <v>0.8246</v>
      </c>
      <c r="AH93" s="4">
        <v>0.72550000000000003</v>
      </c>
      <c r="AI93" s="4">
        <v>12.73</v>
      </c>
      <c r="AL93" s="4" t="s">
        <v>88</v>
      </c>
      <c r="AM93" s="4">
        <v>11211</v>
      </c>
    </row>
    <row r="94" spans="1:39" ht="28.5" customHeight="1" x14ac:dyDescent="0.25">
      <c r="A94" s="3">
        <v>12</v>
      </c>
      <c r="B94" s="3" t="s">
        <v>80</v>
      </c>
      <c r="C94" s="4" t="s">
        <v>81</v>
      </c>
      <c r="D94" s="4" t="s">
        <v>82</v>
      </c>
      <c r="E94" s="4" t="s">
        <v>109</v>
      </c>
      <c r="F94" s="4" t="s">
        <v>110</v>
      </c>
      <c r="G94" s="4" t="s">
        <v>109</v>
      </c>
      <c r="I94" s="3" t="s">
        <v>129</v>
      </c>
      <c r="J94" s="4" t="s">
        <v>107</v>
      </c>
      <c r="K94" s="4" t="s">
        <v>130</v>
      </c>
      <c r="L94" s="4">
        <v>3613</v>
      </c>
      <c r="M94" s="4">
        <v>2931</v>
      </c>
      <c r="N94" s="4">
        <v>682</v>
      </c>
      <c r="O94" s="4">
        <v>84</v>
      </c>
      <c r="P94" s="3">
        <v>84</v>
      </c>
      <c r="Q94" s="3">
        <v>2863.817</v>
      </c>
      <c r="R94" s="3">
        <v>2902.3240000000001</v>
      </c>
      <c r="S94" s="3">
        <v>40000</v>
      </c>
      <c r="T94" s="3">
        <v>0</v>
      </c>
      <c r="U94" s="3">
        <v>1540280</v>
      </c>
      <c r="V94" s="3">
        <v>0</v>
      </c>
      <c r="W94" s="3">
        <v>280000</v>
      </c>
      <c r="X94" s="3">
        <f>Table1[[#This Row],[CONSUMPTION T=(Q-P)*R+S]]+Table1[[#This Row],[IMPORTED ENERGY]]-Table1[[#This Row],[EXPORTED ENERGY]]</f>
        <v>1260280</v>
      </c>
      <c r="Y94" s="3">
        <v>1024787.88</v>
      </c>
      <c r="Z94" s="11">
        <f>VLOOKUP(Table1[[#This Row],[FEEDER NAME]],[1]!Table1[[FEEDER NAME]:[UNMETERED SALES]],19,0)</f>
        <v>139556.5</v>
      </c>
      <c r="AA94" s="11">
        <v>0</v>
      </c>
      <c r="AB94" s="6">
        <f>Table1[[#This Row],[Column1]]+Table1[[#This Row],[UNMETERED SALES]]</f>
        <v>139556.5</v>
      </c>
      <c r="AC94" s="6">
        <f>Table1[[#This Row],[UNMETERED SALES]]+Table1[[#This Row],[Column2]]+Table1[[#This Row],[METERED SALES]]</f>
        <v>1164344.3799999999</v>
      </c>
      <c r="AD94" s="6">
        <f>(Table1[[#This Row],[NET CONSUMPTION X=T+U-V+W]]-Table1[[#This Row],[TOTAL SALES AA=Y+Z]])/Table1[[#This Row],[NET CONSUMPTION X=T+U-V+W]]*100</f>
        <v>7.6122464849081251</v>
      </c>
      <c r="AE94" s="4">
        <v>10975046.449999999</v>
      </c>
      <c r="AF94" s="4">
        <v>6748009.2199999997</v>
      </c>
      <c r="AG94" s="4">
        <v>0.6653</v>
      </c>
      <c r="AH94" s="4">
        <v>0.6149</v>
      </c>
      <c r="AI94" s="4">
        <v>20.58</v>
      </c>
      <c r="AL94" s="4" t="s">
        <v>88</v>
      </c>
      <c r="AM94" s="4">
        <v>11241</v>
      </c>
    </row>
    <row r="95" spans="1:39" ht="28.5" customHeight="1" x14ac:dyDescent="0.25">
      <c r="A95" s="3">
        <v>105</v>
      </c>
      <c r="B95" s="3" t="s">
        <v>80</v>
      </c>
      <c r="C95" s="4" t="s">
        <v>81</v>
      </c>
      <c r="D95" s="4" t="s">
        <v>82</v>
      </c>
      <c r="E95" s="4" t="s">
        <v>83</v>
      </c>
      <c r="F95" s="4" t="s">
        <v>327</v>
      </c>
      <c r="G95" s="4" t="s">
        <v>83</v>
      </c>
      <c r="I95" s="3" t="s">
        <v>341</v>
      </c>
      <c r="J95" s="4" t="s">
        <v>329</v>
      </c>
      <c r="K95" s="4" t="s">
        <v>342</v>
      </c>
      <c r="L95" s="4">
        <v>6703</v>
      </c>
      <c r="M95" s="4">
        <v>4983</v>
      </c>
      <c r="N95" s="4">
        <v>1720</v>
      </c>
      <c r="O95" s="4">
        <v>128</v>
      </c>
      <c r="P95" s="3">
        <v>128</v>
      </c>
      <c r="Q95" s="3">
        <v>2849.3</v>
      </c>
      <c r="R95" s="3">
        <v>3693.8</v>
      </c>
      <c r="S95" s="3">
        <v>2000</v>
      </c>
      <c r="T95" s="3">
        <v>0</v>
      </c>
      <c r="U95" s="3">
        <v>1689000</v>
      </c>
      <c r="V95" s="3">
        <v>0</v>
      </c>
      <c r="W95" s="3">
        <v>740000</v>
      </c>
      <c r="X95" s="3">
        <f>Table1[[#This Row],[CONSUMPTION T=(Q-P)*R+S]]+Table1[[#This Row],[IMPORTED ENERGY]]-Table1[[#This Row],[EXPORTED ENERGY]]</f>
        <v>949000</v>
      </c>
      <c r="Y95" s="3">
        <v>687733.67</v>
      </c>
      <c r="Z95" s="11">
        <f>VLOOKUP(Table1[[#This Row],[FEEDER NAME]],[1]!Table1[[FEEDER NAME]:[UNMETERED SALES]],19,0)</f>
        <v>212658</v>
      </c>
      <c r="AA95" s="11">
        <v>0</v>
      </c>
      <c r="AB95" s="6">
        <f>Table1[[#This Row],[Column1]]+Table1[[#This Row],[UNMETERED SALES]]</f>
        <v>212658</v>
      </c>
      <c r="AC95" s="6">
        <f>Table1[[#This Row],[UNMETERED SALES]]+Table1[[#This Row],[Column2]]+Table1[[#This Row],[METERED SALES]]</f>
        <v>900391.67</v>
      </c>
      <c r="AD95" s="6">
        <f>(Table1[[#This Row],[NET CONSUMPTION X=T+U-V+W]]-Table1[[#This Row],[TOTAL SALES AA=Y+Z]])/Table1[[#This Row],[NET CONSUMPTION X=T+U-V+W]]*100</f>
        <v>5.1220579557428829</v>
      </c>
      <c r="AE95" s="4">
        <v>7231253.7300000004</v>
      </c>
      <c r="AF95" s="4">
        <v>4849437.3499999996</v>
      </c>
      <c r="AG95" s="4">
        <v>0.40720000000000001</v>
      </c>
      <c r="AH95" s="4">
        <v>0.67059999999999997</v>
      </c>
      <c r="AI95" s="4">
        <v>39.75</v>
      </c>
      <c r="AL95" s="4" t="s">
        <v>88</v>
      </c>
      <c r="AM95" s="4">
        <v>11251</v>
      </c>
    </row>
    <row r="96" spans="1:39" hidden="1" x14ac:dyDescent="0.25">
      <c r="A96" s="4">
        <v>88</v>
      </c>
      <c r="B96" s="4" t="s">
        <v>80</v>
      </c>
      <c r="C96" s="4" t="s">
        <v>81</v>
      </c>
      <c r="D96" s="4" t="s">
        <v>82</v>
      </c>
      <c r="E96" s="4" t="s">
        <v>83</v>
      </c>
      <c r="F96" s="4" t="s">
        <v>265</v>
      </c>
      <c r="G96" s="4" t="s">
        <v>83</v>
      </c>
      <c r="I96" s="4" t="s">
        <v>303</v>
      </c>
      <c r="J96" s="4" t="s">
        <v>107</v>
      </c>
      <c r="K96" s="4" t="s">
        <v>304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21584.9</v>
      </c>
      <c r="R96" s="4">
        <v>21777.5</v>
      </c>
      <c r="S96" s="4">
        <v>2000</v>
      </c>
      <c r="T96" s="8">
        <v>0</v>
      </c>
      <c r="U96" s="8">
        <v>385200</v>
      </c>
      <c r="V96" s="8">
        <v>0</v>
      </c>
      <c r="W96" s="8">
        <v>0</v>
      </c>
      <c r="X96" s="11">
        <v>385200</v>
      </c>
      <c r="Y96" s="11">
        <v>0</v>
      </c>
      <c r="Z96" s="11">
        <f>VLOOKUP(Table1[[#This Row],[FEEDER NAME]],[1]!Table1[[FEEDER NAME]:[UNMETERED SALES]],19,0)</f>
        <v>0</v>
      </c>
      <c r="AA96" s="11">
        <v>0</v>
      </c>
      <c r="AB96" s="12">
        <f>Table1[[#This Row],[Column1]]+Table1[[#This Row],[UNMETERED SALES]]</f>
        <v>0</v>
      </c>
      <c r="AC96" s="12">
        <v>0</v>
      </c>
      <c r="AD96" s="12">
        <v>100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L96" s="4" t="s">
        <v>88</v>
      </c>
      <c r="AM96" s="4">
        <v>11251</v>
      </c>
    </row>
    <row r="97" spans="1:39" hidden="1" x14ac:dyDescent="0.25">
      <c r="A97" s="4">
        <v>89</v>
      </c>
      <c r="B97" s="4" t="s">
        <v>80</v>
      </c>
      <c r="C97" s="4" t="s">
        <v>81</v>
      </c>
      <c r="D97" s="4" t="s">
        <v>82</v>
      </c>
      <c r="E97" s="4" t="s">
        <v>83</v>
      </c>
      <c r="F97" s="4" t="s">
        <v>265</v>
      </c>
      <c r="G97" s="4" t="s">
        <v>83</v>
      </c>
      <c r="I97" s="4" t="s">
        <v>305</v>
      </c>
      <c r="J97" s="4" t="s">
        <v>107</v>
      </c>
      <c r="K97" s="4" t="s">
        <v>306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13746.8</v>
      </c>
      <c r="R97" s="4">
        <v>13976.1</v>
      </c>
      <c r="S97" s="4">
        <v>2000</v>
      </c>
      <c r="T97" s="8">
        <v>0</v>
      </c>
      <c r="U97" s="8">
        <v>458600</v>
      </c>
      <c r="V97" s="8">
        <v>0</v>
      </c>
      <c r="W97" s="8">
        <v>0</v>
      </c>
      <c r="X97" s="11">
        <v>458600</v>
      </c>
      <c r="Y97" s="11">
        <v>0</v>
      </c>
      <c r="Z97" s="11">
        <f>VLOOKUP(Table1[[#This Row],[FEEDER NAME]],[1]!Table1[[FEEDER NAME]:[UNMETERED SALES]],19,0)</f>
        <v>0</v>
      </c>
      <c r="AA97" s="11">
        <v>0</v>
      </c>
      <c r="AB97" s="12">
        <f>Table1[[#This Row],[Column1]]+Table1[[#This Row],[UNMETERED SALES]]</f>
        <v>0</v>
      </c>
      <c r="AC97" s="12">
        <v>0</v>
      </c>
      <c r="AD97" s="12">
        <v>100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L97" s="4" t="s">
        <v>88</v>
      </c>
      <c r="AM97" s="4">
        <v>11251</v>
      </c>
    </row>
    <row r="98" spans="1:39" ht="28.5" customHeight="1" x14ac:dyDescent="0.25">
      <c r="A98" s="3">
        <v>30</v>
      </c>
      <c r="B98" s="3" t="s">
        <v>80</v>
      </c>
      <c r="C98" s="4" t="s">
        <v>81</v>
      </c>
      <c r="D98" s="4" t="s">
        <v>82</v>
      </c>
      <c r="E98" s="4" t="s">
        <v>82</v>
      </c>
      <c r="F98" s="4" t="s">
        <v>105</v>
      </c>
      <c r="G98" s="4" t="s">
        <v>82</v>
      </c>
      <c r="I98" s="3" t="s">
        <v>181</v>
      </c>
      <c r="J98" s="4" t="s">
        <v>107</v>
      </c>
      <c r="K98" s="4" t="s">
        <v>182</v>
      </c>
      <c r="L98" s="4">
        <v>522</v>
      </c>
      <c r="M98" s="4">
        <v>464</v>
      </c>
      <c r="N98" s="4">
        <v>58</v>
      </c>
      <c r="O98" s="4">
        <v>0</v>
      </c>
      <c r="P98" s="3">
        <v>0</v>
      </c>
      <c r="Q98" s="3">
        <v>1171.4069999999999</v>
      </c>
      <c r="R98" s="3">
        <v>1171.4069999999999</v>
      </c>
      <c r="S98" s="3">
        <v>40000</v>
      </c>
      <c r="T98" s="3">
        <v>0</v>
      </c>
      <c r="U98" s="3">
        <v>0</v>
      </c>
      <c r="V98" s="3">
        <v>415000</v>
      </c>
      <c r="W98" s="3">
        <v>0</v>
      </c>
      <c r="X98" s="3">
        <f>Table1[[#This Row],[CONSUMPTION T=(Q-P)*R+S]]+Table1[[#This Row],[IMPORTED ENERGY]]-Table1[[#This Row],[EXPORTED ENERGY]]</f>
        <v>415000</v>
      </c>
      <c r="Y98" s="3">
        <v>389713.08</v>
      </c>
      <c r="Z98" s="11">
        <f>VLOOKUP(Table1[[#This Row],[FEEDER NAME]],[1]!Table1[[FEEDER NAME]:[UNMETERED SALES]],19,0)</f>
        <v>0</v>
      </c>
      <c r="AA98" s="11">
        <v>0</v>
      </c>
      <c r="AB98" s="6">
        <f>Table1[[#This Row],[Column1]]+Table1[[#This Row],[UNMETERED SALES]]</f>
        <v>0</v>
      </c>
      <c r="AC98" s="6">
        <f>Table1[[#This Row],[UNMETERED SALES]]+Table1[[#This Row],[Column2]]+Table1[[#This Row],[METERED SALES]]</f>
        <v>389713.08</v>
      </c>
      <c r="AD98" s="6">
        <f>(Table1[[#This Row],[NET CONSUMPTION X=T+U-V+W]]-Table1[[#This Row],[TOTAL SALES AA=Y+Z]])/Table1[[#This Row],[NET CONSUMPTION X=T+U-V+W]]*100</f>
        <v>6.093233734939755</v>
      </c>
      <c r="AE98" s="4">
        <v>3993818.1320000002</v>
      </c>
      <c r="AF98" s="4">
        <v>3505971.3</v>
      </c>
      <c r="AG98" s="4">
        <v>0</v>
      </c>
      <c r="AH98" s="4">
        <v>0.87780000000000002</v>
      </c>
      <c r="AI98" s="4">
        <v>87.78</v>
      </c>
      <c r="AL98" s="4" t="s">
        <v>88</v>
      </c>
      <c r="AM98" s="4">
        <v>11211</v>
      </c>
    </row>
    <row r="99" spans="1:39" ht="28.5" customHeight="1" x14ac:dyDescent="0.25">
      <c r="A99" s="3">
        <v>31</v>
      </c>
      <c r="B99" s="3" t="s">
        <v>80</v>
      </c>
      <c r="C99" s="4" t="s">
        <v>81</v>
      </c>
      <c r="D99" s="4" t="s">
        <v>82</v>
      </c>
      <c r="E99" s="4" t="s">
        <v>82</v>
      </c>
      <c r="F99" s="4" t="s">
        <v>105</v>
      </c>
      <c r="G99" s="4" t="s">
        <v>82</v>
      </c>
      <c r="I99" s="3" t="s">
        <v>183</v>
      </c>
      <c r="J99" s="4" t="s">
        <v>107</v>
      </c>
      <c r="K99" s="4" t="s">
        <v>184</v>
      </c>
      <c r="L99" s="4">
        <v>471</v>
      </c>
      <c r="M99" s="4">
        <v>369</v>
      </c>
      <c r="N99" s="4">
        <v>102</v>
      </c>
      <c r="O99" s="4">
        <v>33</v>
      </c>
      <c r="P99" s="3">
        <v>33</v>
      </c>
      <c r="Q99" s="3">
        <v>43598.8</v>
      </c>
      <c r="R99" s="3">
        <v>44118.6</v>
      </c>
      <c r="S99" s="3">
        <v>2000</v>
      </c>
      <c r="T99" s="3">
        <v>0</v>
      </c>
      <c r="U99" s="3">
        <v>1039600</v>
      </c>
      <c r="V99" s="3">
        <v>0</v>
      </c>
      <c r="W99" s="3">
        <v>895000</v>
      </c>
      <c r="X99" s="3">
        <f>Table1[[#This Row],[CONSUMPTION T=(Q-P)*R+S]]+Table1[[#This Row],[IMPORTED ENERGY]]-Table1[[#This Row],[EXPORTED ENERGY]]</f>
        <v>144600</v>
      </c>
      <c r="Y99" s="3">
        <v>56384.53</v>
      </c>
      <c r="Z99" s="11">
        <f>VLOOKUP(Table1[[#This Row],[FEEDER NAME]],[1]!Table1[[FEEDER NAME]:[UNMETERED SALES]],19,0)</f>
        <v>80640</v>
      </c>
      <c r="AA99" s="11">
        <v>0</v>
      </c>
      <c r="AB99" s="6">
        <f>Table1[[#This Row],[Column1]]+Table1[[#This Row],[UNMETERED SALES]]</f>
        <v>80640</v>
      </c>
      <c r="AC99" s="6">
        <f>Table1[[#This Row],[UNMETERED SALES]]+Table1[[#This Row],[Column2]]+Table1[[#This Row],[METERED SALES]]</f>
        <v>137024.53</v>
      </c>
      <c r="AD99" s="6">
        <f>(Table1[[#This Row],[NET CONSUMPTION X=T+U-V+W]]-Table1[[#This Row],[TOTAL SALES AA=Y+Z]])/Table1[[#This Row],[NET CONSUMPTION X=T+U-V+W]]*100</f>
        <v>5.2389142461964049</v>
      </c>
      <c r="AE99" s="4">
        <v>645158.62</v>
      </c>
      <c r="AF99" s="4">
        <v>269178.62</v>
      </c>
      <c r="AG99" s="4">
        <v>5.4199999999999998E-2</v>
      </c>
      <c r="AH99" s="4">
        <v>0.41720000000000002</v>
      </c>
      <c r="AI99" s="4">
        <v>39.46</v>
      </c>
      <c r="AL99" s="4" t="s">
        <v>88</v>
      </c>
      <c r="AM99" s="4">
        <v>11211</v>
      </c>
    </row>
    <row r="100" spans="1:39" ht="28.5" customHeight="1" x14ac:dyDescent="0.25">
      <c r="A100" s="3">
        <v>91</v>
      </c>
      <c r="B100" s="3" t="s">
        <v>131</v>
      </c>
      <c r="C100" s="4" t="s">
        <v>132</v>
      </c>
      <c r="D100" s="4" t="s">
        <v>133</v>
      </c>
      <c r="E100" s="4" t="s">
        <v>309</v>
      </c>
      <c r="F100" s="4" t="s">
        <v>285</v>
      </c>
      <c r="G100" s="4" t="s">
        <v>309</v>
      </c>
      <c r="I100" s="3" t="s">
        <v>310</v>
      </c>
      <c r="J100" s="4" t="s">
        <v>148</v>
      </c>
      <c r="K100" s="4" t="s">
        <v>311</v>
      </c>
      <c r="L100" s="4">
        <v>589</v>
      </c>
      <c r="M100" s="4">
        <v>557</v>
      </c>
      <c r="N100" s="4">
        <v>32</v>
      </c>
      <c r="O100" s="4">
        <v>5</v>
      </c>
      <c r="P100" s="3">
        <v>5</v>
      </c>
      <c r="Q100" s="3">
        <v>15338.3</v>
      </c>
      <c r="R100" s="3">
        <v>15419.5</v>
      </c>
      <c r="S100" s="3">
        <v>2000</v>
      </c>
      <c r="T100" s="3">
        <v>0</v>
      </c>
      <c r="U100" s="3">
        <v>162400</v>
      </c>
      <c r="V100" s="3">
        <v>160000</v>
      </c>
      <c r="W100" s="3">
        <v>0</v>
      </c>
      <c r="X100" s="3">
        <f>Table1[[#This Row],[CONSUMPTION T=(Q-P)*R+S]]+Table1[[#This Row],[IMPORTED ENERGY]]-Table1[[#This Row],[EXPORTED ENERGY]]</f>
        <v>322400</v>
      </c>
      <c r="Y100" s="3">
        <v>294279.96999999997</v>
      </c>
      <c r="Z100" s="11">
        <f>VLOOKUP(Table1[[#This Row],[FEEDER NAME]],[1]!Table1[[FEEDER NAME]:[UNMETERED SALES]],19,0)</f>
        <v>9600</v>
      </c>
      <c r="AA100" s="11">
        <v>0</v>
      </c>
      <c r="AB100" s="6">
        <f>Table1[[#This Row],[Column1]]+Table1[[#This Row],[UNMETERED SALES]]</f>
        <v>9600</v>
      </c>
      <c r="AC100" s="6">
        <f>Table1[[#This Row],[UNMETERED SALES]]+Table1[[#This Row],[Column2]]+Table1[[#This Row],[METERED SALES]]</f>
        <v>303879.96999999997</v>
      </c>
      <c r="AD100" s="6">
        <f>(Table1[[#This Row],[NET CONSUMPTION X=T+U-V+W]]-Table1[[#This Row],[TOTAL SALES AA=Y+Z]])/Table1[[#This Row],[NET CONSUMPTION X=T+U-V+W]]*100</f>
        <v>5.7444261786600581</v>
      </c>
      <c r="AE100" s="4">
        <v>3071917.74</v>
      </c>
      <c r="AF100" s="4">
        <v>1739729.57</v>
      </c>
      <c r="AG100" s="4">
        <v>1.8121</v>
      </c>
      <c r="AH100" s="4">
        <v>0.56630000000000003</v>
      </c>
      <c r="AI100" s="4">
        <v>-45.99</v>
      </c>
      <c r="AL100" s="4" t="s">
        <v>88</v>
      </c>
      <c r="AM100" s="4">
        <v>31211</v>
      </c>
    </row>
    <row r="101" spans="1:39" ht="28.5" customHeight="1" x14ac:dyDescent="0.25">
      <c r="A101" s="3">
        <v>90</v>
      </c>
      <c r="B101" s="3" t="s">
        <v>80</v>
      </c>
      <c r="C101" s="4" t="s">
        <v>81</v>
      </c>
      <c r="D101" s="4" t="s">
        <v>82</v>
      </c>
      <c r="E101" s="4" t="s">
        <v>83</v>
      </c>
      <c r="F101" s="4" t="s">
        <v>265</v>
      </c>
      <c r="G101" s="4" t="s">
        <v>83</v>
      </c>
      <c r="I101" s="3" t="s">
        <v>307</v>
      </c>
      <c r="J101" s="4" t="s">
        <v>107</v>
      </c>
      <c r="K101" s="4" t="s">
        <v>308</v>
      </c>
      <c r="L101" s="4">
        <v>8986</v>
      </c>
      <c r="M101" s="4">
        <v>8170</v>
      </c>
      <c r="N101" s="4">
        <v>816</v>
      </c>
      <c r="O101" s="4">
        <v>74</v>
      </c>
      <c r="P101" s="3">
        <v>74</v>
      </c>
      <c r="Q101" s="3">
        <v>51085.1</v>
      </c>
      <c r="R101" s="3">
        <v>52484</v>
      </c>
      <c r="S101" s="3">
        <v>2000</v>
      </c>
      <c r="T101" s="3">
        <v>0</v>
      </c>
      <c r="U101" s="3">
        <v>2797800</v>
      </c>
      <c r="V101" s="3">
        <v>0</v>
      </c>
      <c r="W101" s="3">
        <v>0</v>
      </c>
      <c r="X101" s="3">
        <f>Table1[[#This Row],[CONSUMPTION T=(Q-P)*R+S]]+Table1[[#This Row],[IMPORTED ENERGY]]-Table1[[#This Row],[EXPORTED ENERGY]]</f>
        <v>2797800</v>
      </c>
      <c r="Y101" s="3">
        <v>2447874.2259999998</v>
      </c>
      <c r="Z101" s="11">
        <f>VLOOKUP(Table1[[#This Row],[FEEDER NAME]],[1]!Table1[[FEEDER NAME]:[UNMETERED SALES]],19,0)</f>
        <v>139732</v>
      </c>
      <c r="AA101" s="11">
        <v>0</v>
      </c>
      <c r="AB101" s="6">
        <f>Table1[[#This Row],[Column1]]+Table1[[#This Row],[UNMETERED SALES]]</f>
        <v>139732</v>
      </c>
      <c r="AC101" s="6">
        <f>Table1[[#This Row],[UNMETERED SALES]]+Table1[[#This Row],[Column2]]+Table1[[#This Row],[METERED SALES]]</f>
        <v>2587606.2259999998</v>
      </c>
      <c r="AD101" s="6">
        <f>(Table1[[#This Row],[NET CONSUMPTION X=T+U-V+W]]-Table1[[#This Row],[TOTAL SALES AA=Y+Z]])/Table1[[#This Row],[NET CONSUMPTION X=T+U-V+W]]*100</f>
        <v>7.512823432697127</v>
      </c>
      <c r="AE101" s="4">
        <v>25646797.600000001</v>
      </c>
      <c r="AF101" s="4">
        <v>20783632.300000001</v>
      </c>
      <c r="AG101" s="4">
        <v>0.87490000000000001</v>
      </c>
      <c r="AH101" s="4">
        <v>0.81040000000000001</v>
      </c>
      <c r="AI101" s="4">
        <v>10.14</v>
      </c>
      <c r="AL101" s="4" t="s">
        <v>88</v>
      </c>
      <c r="AM101" s="4">
        <v>11251</v>
      </c>
    </row>
    <row r="102" spans="1:39" ht="28.5" customHeight="1" x14ac:dyDescent="0.25">
      <c r="A102" s="3">
        <v>51</v>
      </c>
      <c r="B102" s="3" t="s">
        <v>80</v>
      </c>
      <c r="C102" s="4" t="s">
        <v>81</v>
      </c>
      <c r="D102" s="4" t="s">
        <v>82</v>
      </c>
      <c r="E102" s="4" t="s">
        <v>83</v>
      </c>
      <c r="F102" s="4" t="s">
        <v>176</v>
      </c>
      <c r="G102" s="4" t="s">
        <v>83</v>
      </c>
      <c r="I102" s="3" t="s">
        <v>224</v>
      </c>
      <c r="J102" s="4" t="s">
        <v>148</v>
      </c>
      <c r="K102" s="4" t="s">
        <v>225</v>
      </c>
      <c r="L102" s="4">
        <v>4118</v>
      </c>
      <c r="M102" s="4">
        <v>3860</v>
      </c>
      <c r="N102" s="4">
        <v>258</v>
      </c>
      <c r="O102" s="4">
        <v>25</v>
      </c>
      <c r="P102" s="3">
        <v>25</v>
      </c>
      <c r="Q102" s="3">
        <v>2006.1769999999999</v>
      </c>
      <c r="R102" s="3">
        <v>2042.4949999999999</v>
      </c>
      <c r="S102" s="3">
        <v>40000</v>
      </c>
      <c r="T102" s="3">
        <v>0</v>
      </c>
      <c r="U102" s="3">
        <v>1452720</v>
      </c>
      <c r="V102" s="3">
        <v>0</v>
      </c>
      <c r="W102" s="3">
        <v>0</v>
      </c>
      <c r="X102" s="3">
        <f>Table1[[#This Row],[CONSUMPTION T=(Q-P)*R+S]]+Table1[[#This Row],[IMPORTED ENERGY]]-Table1[[#This Row],[EXPORTED ENERGY]]</f>
        <v>1452720</v>
      </c>
      <c r="Y102" s="3">
        <v>1299530.24</v>
      </c>
      <c r="Z102" s="11">
        <f>VLOOKUP(Table1[[#This Row],[FEEDER NAME]],[1]!Table1[[FEEDER NAME]:[UNMETERED SALES]],19,0)</f>
        <v>47136</v>
      </c>
      <c r="AA102" s="11">
        <v>0</v>
      </c>
      <c r="AB102" s="6">
        <f>Table1[[#This Row],[Column1]]+Table1[[#This Row],[UNMETERED SALES]]</f>
        <v>47136</v>
      </c>
      <c r="AC102" s="6">
        <f>Table1[[#This Row],[UNMETERED SALES]]+Table1[[#This Row],[Column2]]+Table1[[#This Row],[METERED SALES]]</f>
        <v>1346666.24</v>
      </c>
      <c r="AD102" s="6">
        <f>(Table1[[#This Row],[NET CONSUMPTION X=T+U-V+W]]-Table1[[#This Row],[TOTAL SALES AA=Y+Z]])/Table1[[#This Row],[NET CONSUMPTION X=T+U-V+W]]*100</f>
        <v>7.3003579492262798</v>
      </c>
      <c r="AE102" s="4">
        <v>12242794.27</v>
      </c>
      <c r="AF102" s="4">
        <v>10807304.82</v>
      </c>
      <c r="AG102" s="4">
        <v>0.89449999999999996</v>
      </c>
      <c r="AH102" s="4">
        <v>0.88270000000000004</v>
      </c>
      <c r="AI102" s="4">
        <v>9.31</v>
      </c>
      <c r="AL102" s="4" t="s">
        <v>88</v>
      </c>
      <c r="AM102" s="4">
        <v>11251</v>
      </c>
    </row>
    <row r="103" spans="1:39" hidden="1" x14ac:dyDescent="0.25">
      <c r="A103" s="4">
        <v>95</v>
      </c>
      <c r="B103" s="4" t="s">
        <v>80</v>
      </c>
      <c r="C103" s="4" t="s">
        <v>81</v>
      </c>
      <c r="D103" s="4" t="s">
        <v>82</v>
      </c>
      <c r="E103" s="4" t="s">
        <v>82</v>
      </c>
      <c r="F103" s="4" t="s">
        <v>121</v>
      </c>
      <c r="G103" s="4" t="s">
        <v>82</v>
      </c>
      <c r="I103" s="4" t="s">
        <v>318</v>
      </c>
      <c r="J103" s="4" t="s">
        <v>116</v>
      </c>
      <c r="K103" s="4" t="s">
        <v>319</v>
      </c>
      <c r="L103" s="4">
        <v>68</v>
      </c>
      <c r="M103" s="4">
        <v>49</v>
      </c>
      <c r="N103" s="4">
        <v>19</v>
      </c>
      <c r="O103" s="4">
        <v>0</v>
      </c>
      <c r="P103" s="4">
        <v>0</v>
      </c>
      <c r="Q103" s="4">
        <v>81.384</v>
      </c>
      <c r="R103" s="4">
        <v>125.786</v>
      </c>
      <c r="S103" s="4">
        <v>40000</v>
      </c>
      <c r="T103" s="8">
        <v>0</v>
      </c>
      <c r="U103" s="8">
        <v>1776080</v>
      </c>
      <c r="V103" s="8">
        <v>0</v>
      </c>
      <c r="W103" s="8">
        <v>0</v>
      </c>
      <c r="X103" s="11">
        <v>1776080</v>
      </c>
      <c r="Y103" s="11">
        <v>574476.56999999995</v>
      </c>
      <c r="Z103" s="11">
        <f>VLOOKUP(Table1[[#This Row],[FEEDER NAME]],[1]!Table1[[FEEDER NAME]:[UNMETERED SALES]],19,0)</f>
        <v>0</v>
      </c>
      <c r="AA103" s="11">
        <v>0</v>
      </c>
      <c r="AB103" s="12">
        <f>Table1[[#This Row],[Column1]]+Table1[[#This Row],[UNMETERED SALES]]</f>
        <v>0</v>
      </c>
      <c r="AC103" s="12">
        <v>574476.56999999995</v>
      </c>
      <c r="AD103" s="12">
        <v>67.650000000000006</v>
      </c>
      <c r="AE103" s="4">
        <v>5453130.4000000004</v>
      </c>
      <c r="AF103" s="4">
        <v>5141734</v>
      </c>
      <c r="AG103" s="4">
        <v>0.32350000000000001</v>
      </c>
      <c r="AH103" s="4">
        <v>0.94289999999999996</v>
      </c>
      <c r="AI103" s="4">
        <v>63.79</v>
      </c>
      <c r="AL103" s="4" t="s">
        <v>88</v>
      </c>
      <c r="AM103" s="4">
        <v>11211</v>
      </c>
    </row>
    <row r="104" spans="1:39" hidden="1" x14ac:dyDescent="0.25">
      <c r="A104" s="4">
        <v>96</v>
      </c>
      <c r="B104" s="4" t="s">
        <v>80</v>
      </c>
      <c r="C104" s="4" t="s">
        <v>81</v>
      </c>
      <c r="D104" s="4" t="s">
        <v>82</v>
      </c>
      <c r="E104" s="4" t="s">
        <v>82</v>
      </c>
      <c r="F104" s="4" t="s">
        <v>320</v>
      </c>
      <c r="G104" s="4" t="s">
        <v>82</v>
      </c>
      <c r="I104" s="4" t="s">
        <v>321</v>
      </c>
      <c r="J104" s="4" t="s">
        <v>107</v>
      </c>
      <c r="K104" s="4" t="s">
        <v>322</v>
      </c>
      <c r="L104" s="4">
        <v>2531</v>
      </c>
      <c r="M104" s="4">
        <v>2211</v>
      </c>
      <c r="N104" s="4">
        <v>320</v>
      </c>
      <c r="O104" s="4">
        <v>207</v>
      </c>
      <c r="P104" s="4">
        <v>0</v>
      </c>
      <c r="Q104" s="4">
        <v>6372.8</v>
      </c>
      <c r="R104" s="4">
        <v>6614.1</v>
      </c>
      <c r="S104" s="4">
        <v>2000</v>
      </c>
      <c r="T104" s="8">
        <v>0</v>
      </c>
      <c r="U104" s="8">
        <v>482600</v>
      </c>
      <c r="V104" s="8">
        <v>0</v>
      </c>
      <c r="W104" s="8">
        <v>0</v>
      </c>
      <c r="X104" s="11">
        <v>482600</v>
      </c>
      <c r="Y104" s="11">
        <v>311741.03999999998</v>
      </c>
      <c r="Z104" s="11">
        <f>VLOOKUP(Table1[[#This Row],[FEEDER NAME]],[1]!Table1[[FEEDER NAME]:[UNMETERED SALES]],19,0)</f>
        <v>311949</v>
      </c>
      <c r="AA104" s="11">
        <v>159975.81</v>
      </c>
      <c r="AB104" s="12">
        <f>Table1[[#This Row],[Column1]]+Table1[[#This Row],[UNMETERED SALES]]</f>
        <v>471924.81</v>
      </c>
      <c r="AC104" s="12">
        <v>471716.85</v>
      </c>
      <c r="AD104" s="12">
        <v>2.2599999999999998</v>
      </c>
      <c r="AE104" s="4">
        <v>4869546.1540000001</v>
      </c>
      <c r="AF104" s="4">
        <v>3347756.96</v>
      </c>
      <c r="AG104" s="4">
        <v>0.97740000000000005</v>
      </c>
      <c r="AH104" s="4">
        <v>0.6875</v>
      </c>
      <c r="AI104" s="4">
        <v>1.55</v>
      </c>
      <c r="AL104" s="4" t="s">
        <v>88</v>
      </c>
      <c r="AM104" s="4">
        <v>11211</v>
      </c>
    </row>
    <row r="105" spans="1:39" hidden="1" x14ac:dyDescent="0.25">
      <c r="A105" s="4">
        <v>97</v>
      </c>
      <c r="B105" s="4" t="s">
        <v>80</v>
      </c>
      <c r="C105" s="4" t="s">
        <v>81</v>
      </c>
      <c r="D105" s="4" t="s">
        <v>82</v>
      </c>
      <c r="E105" s="4" t="s">
        <v>82</v>
      </c>
      <c r="F105" s="4" t="s">
        <v>320</v>
      </c>
      <c r="G105" s="4" t="s">
        <v>82</v>
      </c>
      <c r="I105" s="4" t="s">
        <v>323</v>
      </c>
      <c r="J105" s="4" t="s">
        <v>107</v>
      </c>
      <c r="K105" s="4" t="s">
        <v>324</v>
      </c>
      <c r="L105" s="4">
        <v>4290</v>
      </c>
      <c r="M105" s="4">
        <v>3482</v>
      </c>
      <c r="N105" s="4">
        <v>808</v>
      </c>
      <c r="O105" s="4">
        <v>399</v>
      </c>
      <c r="P105" s="4">
        <v>0</v>
      </c>
      <c r="Q105" s="4">
        <v>8644.7000000000007</v>
      </c>
      <c r="R105" s="4">
        <v>9019.4</v>
      </c>
      <c r="S105" s="4">
        <v>2000</v>
      </c>
      <c r="T105" s="8">
        <v>0</v>
      </c>
      <c r="U105" s="8">
        <v>749400</v>
      </c>
      <c r="V105" s="8">
        <v>0</v>
      </c>
      <c r="W105" s="8">
        <v>0</v>
      </c>
      <c r="X105" s="11">
        <v>749400</v>
      </c>
      <c r="Y105" s="11">
        <v>497526.71</v>
      </c>
      <c r="Z105" s="11">
        <f>VLOOKUP(Table1[[#This Row],[FEEDER NAME]],[1]!Table1[[FEEDER NAME]:[UNMETERED SALES]],19,0)</f>
        <v>600539.5</v>
      </c>
      <c r="AA105" s="11">
        <v>307972.755</v>
      </c>
      <c r="AB105" s="12">
        <f>Table1[[#This Row],[Column1]]+Table1[[#This Row],[UNMETERED SALES]]</f>
        <v>908512.255</v>
      </c>
      <c r="AC105" s="12">
        <v>805499.46499999997</v>
      </c>
      <c r="AD105" s="12">
        <v>-7.49</v>
      </c>
      <c r="AE105" s="4">
        <v>8164017.54</v>
      </c>
      <c r="AF105" s="4">
        <v>5944895.9299999997</v>
      </c>
      <c r="AG105" s="4">
        <v>1.0749</v>
      </c>
      <c r="AH105" s="4">
        <v>0.72819999999999996</v>
      </c>
      <c r="AI105" s="4">
        <v>-5.45</v>
      </c>
      <c r="AL105" s="4" t="s">
        <v>88</v>
      </c>
      <c r="AM105" s="4">
        <v>11211</v>
      </c>
    </row>
    <row r="106" spans="1:39" hidden="1" x14ac:dyDescent="0.25">
      <c r="A106" s="4">
        <v>98</v>
      </c>
      <c r="B106" s="4" t="s">
        <v>80</v>
      </c>
      <c r="C106" s="4" t="s">
        <v>81</v>
      </c>
      <c r="D106" s="4" t="s">
        <v>82</v>
      </c>
      <c r="E106" s="4" t="s">
        <v>82</v>
      </c>
      <c r="F106" s="4" t="s">
        <v>320</v>
      </c>
      <c r="G106" s="4" t="s">
        <v>82</v>
      </c>
      <c r="I106" s="4" t="s">
        <v>325</v>
      </c>
      <c r="J106" s="4" t="s">
        <v>107</v>
      </c>
      <c r="K106" s="4" t="s">
        <v>326</v>
      </c>
      <c r="L106" s="4">
        <v>6865</v>
      </c>
      <c r="M106" s="4">
        <v>6124</v>
      </c>
      <c r="N106" s="4">
        <v>741</v>
      </c>
      <c r="O106" s="4">
        <v>495</v>
      </c>
      <c r="P106" s="4">
        <v>0</v>
      </c>
      <c r="Q106" s="4">
        <v>5007.3</v>
      </c>
      <c r="R106" s="4">
        <v>5181.6000000000004</v>
      </c>
      <c r="S106" s="4">
        <v>2000</v>
      </c>
      <c r="T106" s="8">
        <v>0</v>
      </c>
      <c r="U106" s="8">
        <v>348600</v>
      </c>
      <c r="V106" s="8">
        <v>0</v>
      </c>
      <c r="W106" s="8">
        <v>0</v>
      </c>
      <c r="X106" s="11">
        <v>348600</v>
      </c>
      <c r="Y106" s="11">
        <v>803137.02</v>
      </c>
      <c r="Z106" s="11">
        <f>VLOOKUP(Table1[[#This Row],[FEEDER NAME]],[1]!Table1[[FEEDER NAME]:[UNMETERED SALES]],19,0)</f>
        <v>745362.2</v>
      </c>
      <c r="AA106" s="11">
        <v>382241.71799999999</v>
      </c>
      <c r="AB106" s="12">
        <f>Table1[[#This Row],[Column1]]+Table1[[#This Row],[UNMETERED SALES]]</f>
        <v>1127603.9180000001</v>
      </c>
      <c r="AC106" s="12">
        <v>1185378.7379999999</v>
      </c>
      <c r="AD106" s="12">
        <v>-240.04</v>
      </c>
      <c r="AE106" s="4">
        <v>12238404.028000001</v>
      </c>
      <c r="AF106" s="4">
        <v>8567098.4700000007</v>
      </c>
      <c r="AG106" s="4">
        <v>3.4003999999999999</v>
      </c>
      <c r="AH106" s="4">
        <v>0.7</v>
      </c>
      <c r="AI106" s="4">
        <v>-168.03</v>
      </c>
      <c r="AL106" s="4" t="s">
        <v>88</v>
      </c>
      <c r="AM106" s="4">
        <v>11211</v>
      </c>
    </row>
    <row r="107" spans="1:39" ht="28.5" customHeight="1" x14ac:dyDescent="0.25">
      <c r="A107" s="3">
        <v>106</v>
      </c>
      <c r="B107" s="3" t="s">
        <v>131</v>
      </c>
      <c r="C107" s="4" t="s">
        <v>132</v>
      </c>
      <c r="D107" s="4" t="s">
        <v>133</v>
      </c>
      <c r="E107" s="4" t="s">
        <v>284</v>
      </c>
      <c r="F107" s="4" t="s">
        <v>84</v>
      </c>
      <c r="G107" s="4" t="s">
        <v>284</v>
      </c>
      <c r="I107" s="3" t="s">
        <v>343</v>
      </c>
      <c r="J107" s="4" t="s">
        <v>329</v>
      </c>
      <c r="K107" s="4" t="s">
        <v>344</v>
      </c>
      <c r="L107" s="4">
        <v>5355</v>
      </c>
      <c r="M107" s="4">
        <v>5354</v>
      </c>
      <c r="N107" s="4">
        <v>1</v>
      </c>
      <c r="O107" s="4">
        <v>89</v>
      </c>
      <c r="P107" s="3">
        <v>89</v>
      </c>
      <c r="Q107" s="3">
        <v>6351</v>
      </c>
      <c r="R107" s="3">
        <v>6996.5</v>
      </c>
      <c r="S107" s="3">
        <v>2000</v>
      </c>
      <c r="T107" s="3">
        <v>0</v>
      </c>
      <c r="U107" s="3">
        <v>1291000</v>
      </c>
      <c r="V107" s="3">
        <v>0</v>
      </c>
      <c r="W107" s="3">
        <v>400000</v>
      </c>
      <c r="X107" s="3">
        <f>Table1[[#This Row],[CONSUMPTION T=(Q-P)*R+S]]+Table1[[#This Row],[IMPORTED ENERGY]]-Table1[[#This Row],[EXPORTED ENERGY]]</f>
        <v>891000</v>
      </c>
      <c r="Y107" s="3">
        <v>843812.2</v>
      </c>
      <c r="Z107" s="11">
        <f>VLOOKUP(Table1[[#This Row],[FEEDER NAME]],[1]!Table1[[FEEDER NAME]:[UNMETERED SALES]],19,0)</f>
        <v>0</v>
      </c>
      <c r="AA107" s="11">
        <v>0</v>
      </c>
      <c r="AB107" s="6">
        <f>Table1[[#This Row],[Column1]]+Table1[[#This Row],[UNMETERED SALES]]</f>
        <v>0</v>
      </c>
      <c r="AC107" s="6">
        <f>Table1[[#This Row],[UNMETERED SALES]]+Table1[[#This Row],[Column2]]+Table1[[#This Row],[METERED SALES]]</f>
        <v>843812.2</v>
      </c>
      <c r="AD107" s="6">
        <f>(Table1[[#This Row],[NET CONSUMPTION X=T+U-V+W]]-Table1[[#This Row],[TOTAL SALES AA=Y+Z]])/Table1[[#This Row],[NET CONSUMPTION X=T+U-V+W]]*100</f>
        <v>5.2960493827160544</v>
      </c>
      <c r="AE107" s="4">
        <v>8601412.7100000009</v>
      </c>
      <c r="AF107" s="4">
        <v>6122309.0199999996</v>
      </c>
      <c r="AG107" s="4">
        <v>0.65359999999999996</v>
      </c>
      <c r="AH107" s="4">
        <v>0.71179999999999999</v>
      </c>
      <c r="AI107" s="4">
        <v>24.66</v>
      </c>
      <c r="AL107" s="4" t="s">
        <v>88</v>
      </c>
      <c r="AM107" s="4">
        <v>31251</v>
      </c>
    </row>
    <row r="108" spans="1:39" ht="28.5" customHeight="1" x14ac:dyDescent="0.25">
      <c r="A108" s="3">
        <v>93</v>
      </c>
      <c r="B108" s="3" t="s">
        <v>80</v>
      </c>
      <c r="C108" s="4" t="s">
        <v>81</v>
      </c>
      <c r="D108" s="4" t="s">
        <v>82</v>
      </c>
      <c r="E108" s="4" t="s">
        <v>83</v>
      </c>
      <c r="F108" s="4" t="s">
        <v>265</v>
      </c>
      <c r="G108" s="4" t="s">
        <v>83</v>
      </c>
      <c r="I108" s="3" t="s">
        <v>314</v>
      </c>
      <c r="J108" s="4" t="s">
        <v>107</v>
      </c>
      <c r="K108" s="4" t="s">
        <v>315</v>
      </c>
      <c r="L108" s="4">
        <v>5561</v>
      </c>
      <c r="M108" s="4">
        <v>4841</v>
      </c>
      <c r="N108" s="4">
        <v>720</v>
      </c>
      <c r="O108" s="4">
        <v>147</v>
      </c>
      <c r="P108" s="3">
        <v>147</v>
      </c>
      <c r="Q108" s="3">
        <v>40687.599999999999</v>
      </c>
      <c r="R108" s="3">
        <v>41526.800000000003</v>
      </c>
      <c r="S108" s="3">
        <v>2000</v>
      </c>
      <c r="T108" s="3">
        <v>0</v>
      </c>
      <c r="U108" s="3">
        <v>1678400</v>
      </c>
      <c r="V108" s="3">
        <v>0</v>
      </c>
      <c r="W108" s="3">
        <v>100000</v>
      </c>
      <c r="X108" s="3">
        <f>Table1[[#This Row],[CONSUMPTION T=(Q-P)*R+S]]+Table1[[#This Row],[IMPORTED ENERGY]]-Table1[[#This Row],[EXPORTED ENERGY]]</f>
        <v>1578400</v>
      </c>
      <c r="Y108" s="3">
        <v>1185687.99</v>
      </c>
      <c r="Z108" s="11">
        <f>VLOOKUP(Table1[[#This Row],[FEEDER NAME]],[1]!Table1[[FEEDER NAME]:[UNMETERED SALES]],19,0)</f>
        <v>270720</v>
      </c>
      <c r="AA108" s="11">
        <v>0</v>
      </c>
      <c r="AB108" s="6">
        <f>Table1[[#This Row],[Column1]]+Table1[[#This Row],[UNMETERED SALES]]</f>
        <v>270720</v>
      </c>
      <c r="AC108" s="6">
        <f>Table1[[#This Row],[UNMETERED SALES]]+Table1[[#This Row],[Column2]]+Table1[[#This Row],[METERED SALES]]</f>
        <v>1456407.99</v>
      </c>
      <c r="AD108" s="6">
        <f>(Table1[[#This Row],[NET CONSUMPTION X=T+U-V+W]]-Table1[[#This Row],[TOTAL SALES AA=Y+Z]])/Table1[[#This Row],[NET CONSUMPTION X=T+U-V+W]]*100</f>
        <v>7.7288399645210353</v>
      </c>
      <c r="AE108" s="4">
        <v>11796153.699999999</v>
      </c>
      <c r="AF108" s="4">
        <v>7111866.6600000001</v>
      </c>
      <c r="AG108" s="4">
        <v>0.70640000000000003</v>
      </c>
      <c r="AH108" s="4">
        <v>0.60289999999999999</v>
      </c>
      <c r="AI108" s="4">
        <v>17.7</v>
      </c>
      <c r="AL108" s="4" t="s">
        <v>88</v>
      </c>
      <c r="AM108" s="4">
        <v>11251</v>
      </c>
    </row>
    <row r="109" spans="1:39" ht="28.5" customHeight="1" x14ac:dyDescent="0.25">
      <c r="A109" s="3">
        <v>50</v>
      </c>
      <c r="B109" s="3" t="s">
        <v>80</v>
      </c>
      <c r="C109" s="4" t="s">
        <v>81</v>
      </c>
      <c r="D109" s="4" t="s">
        <v>82</v>
      </c>
      <c r="E109" s="4" t="s">
        <v>83</v>
      </c>
      <c r="F109" s="4" t="s">
        <v>176</v>
      </c>
      <c r="G109" s="4" t="s">
        <v>83</v>
      </c>
      <c r="I109" s="3" t="s">
        <v>221</v>
      </c>
      <c r="J109" s="4" t="s">
        <v>222</v>
      </c>
      <c r="K109" s="4" t="s">
        <v>223</v>
      </c>
      <c r="L109" s="4">
        <v>2</v>
      </c>
      <c r="M109" s="4">
        <v>1</v>
      </c>
      <c r="N109" s="4">
        <v>1</v>
      </c>
      <c r="O109" s="4">
        <v>0</v>
      </c>
      <c r="P109" s="3">
        <v>0</v>
      </c>
      <c r="Q109" s="3">
        <v>109.712</v>
      </c>
      <c r="R109" s="3">
        <v>109.759</v>
      </c>
      <c r="S109" s="3">
        <v>20000</v>
      </c>
      <c r="T109" s="3">
        <v>0</v>
      </c>
      <c r="U109" s="3">
        <v>940</v>
      </c>
      <c r="V109" s="3">
        <v>0</v>
      </c>
      <c r="W109" s="3">
        <v>0</v>
      </c>
      <c r="X109" s="3">
        <f>Table1[[#This Row],[CONSUMPTION T=(Q-P)*R+S]]+Table1[[#This Row],[IMPORTED ENERGY]]-Table1[[#This Row],[EXPORTED ENERGY]]</f>
        <v>940</v>
      </c>
      <c r="Y109" s="3">
        <v>900</v>
      </c>
      <c r="Z109" s="11">
        <f>VLOOKUP(Table1[[#This Row],[FEEDER NAME]],[1]!Table1[[FEEDER NAME]:[UNMETERED SALES]],19,0)</f>
        <v>0</v>
      </c>
      <c r="AA109" s="11">
        <v>0</v>
      </c>
      <c r="AB109" s="6">
        <f>Table1[[#This Row],[Column1]]+Table1[[#This Row],[UNMETERED SALES]]</f>
        <v>0</v>
      </c>
      <c r="AC109" s="6">
        <f>Table1[[#This Row],[UNMETERED SALES]]+Table1[[#This Row],[Column2]]+Table1[[#This Row],[METERED SALES]]</f>
        <v>900</v>
      </c>
      <c r="AD109" s="6">
        <f>(Table1[[#This Row],[NET CONSUMPTION X=T+U-V+W]]-Table1[[#This Row],[TOTAL SALES AA=Y+Z]])/Table1[[#This Row],[NET CONSUMPTION X=T+U-V+W]]*100</f>
        <v>4.2553191489361701</v>
      </c>
      <c r="AE109" s="4">
        <v>173157</v>
      </c>
      <c r="AF109" s="4">
        <v>173157</v>
      </c>
      <c r="AG109" s="4">
        <v>0.95740000000000003</v>
      </c>
      <c r="AH109" s="4">
        <v>1</v>
      </c>
      <c r="AI109" s="4">
        <v>4.26</v>
      </c>
      <c r="AL109" s="4" t="s">
        <v>88</v>
      </c>
      <c r="AM109" s="4">
        <v>11251</v>
      </c>
    </row>
    <row r="110" spans="1:39" ht="28.5" customHeight="1" x14ac:dyDescent="0.25">
      <c r="A110" s="3">
        <v>82</v>
      </c>
      <c r="B110" s="3" t="s">
        <v>80</v>
      </c>
      <c r="C110" s="4" t="s">
        <v>81</v>
      </c>
      <c r="D110" s="4" t="s">
        <v>82</v>
      </c>
      <c r="E110" s="4" t="s">
        <v>83</v>
      </c>
      <c r="F110" s="4" t="s">
        <v>176</v>
      </c>
      <c r="G110" s="4" t="s">
        <v>83</v>
      </c>
      <c r="I110" s="3" t="s">
        <v>290</v>
      </c>
      <c r="J110" s="4" t="s">
        <v>116</v>
      </c>
      <c r="K110" s="4" t="s">
        <v>291</v>
      </c>
      <c r="L110" s="4">
        <v>1</v>
      </c>
      <c r="M110" s="4">
        <v>1</v>
      </c>
      <c r="N110" s="4">
        <v>0</v>
      </c>
      <c r="O110" s="4">
        <v>0</v>
      </c>
      <c r="P110" s="3">
        <v>0</v>
      </c>
      <c r="Q110" s="3">
        <v>3511.8449999999998</v>
      </c>
      <c r="R110" s="3">
        <v>3552.1990000000001</v>
      </c>
      <c r="S110" s="3">
        <v>40000</v>
      </c>
      <c r="T110" s="3">
        <v>0</v>
      </c>
      <c r="U110" s="3">
        <v>1614160</v>
      </c>
      <c r="V110" s="3">
        <v>0</v>
      </c>
      <c r="W110" s="3">
        <v>30000</v>
      </c>
      <c r="X110" s="3">
        <f>Table1[[#This Row],[CONSUMPTION T=(Q-P)*R+S]]+Table1[[#This Row],[IMPORTED ENERGY]]-Table1[[#This Row],[EXPORTED ENERGY]]</f>
        <v>1584160</v>
      </c>
      <c r="Y110" s="3">
        <v>1529850</v>
      </c>
      <c r="Z110" s="11">
        <f>VLOOKUP(Table1[[#This Row],[FEEDER NAME]],[1]!Table1[[FEEDER NAME]:[UNMETERED SALES]],19,0)</f>
        <v>0</v>
      </c>
      <c r="AA110" s="11">
        <v>0</v>
      </c>
      <c r="AB110" s="6">
        <f>Table1[[#This Row],[Column1]]+Table1[[#This Row],[UNMETERED SALES]]</f>
        <v>0</v>
      </c>
      <c r="AC110" s="6">
        <f>Table1[[#This Row],[UNMETERED SALES]]+Table1[[#This Row],[Column2]]+Table1[[#This Row],[METERED SALES]]</f>
        <v>1529850</v>
      </c>
      <c r="AD110" s="6">
        <f>(Table1[[#This Row],[NET CONSUMPTION X=T+U-V+W]]-Table1[[#This Row],[TOTAL SALES AA=Y+Z]])/Table1[[#This Row],[NET CONSUMPTION X=T+U-V+W]]*100</f>
        <v>3.428315321684678</v>
      </c>
      <c r="AE110" s="4">
        <v>3578458</v>
      </c>
      <c r="AF110" s="4">
        <v>3574879</v>
      </c>
      <c r="AG110" s="4">
        <v>0.94779999999999998</v>
      </c>
      <c r="AH110" s="4">
        <v>0.999</v>
      </c>
      <c r="AI110" s="4">
        <v>5.21</v>
      </c>
      <c r="AL110" s="4" t="s">
        <v>88</v>
      </c>
      <c r="AM110" s="4">
        <v>11251</v>
      </c>
    </row>
    <row r="111" spans="1:39" ht="28.5" customHeight="1" x14ac:dyDescent="0.25">
      <c r="A111" s="3">
        <v>94</v>
      </c>
      <c r="B111" s="3" t="s">
        <v>80</v>
      </c>
      <c r="C111" s="4" t="s">
        <v>81</v>
      </c>
      <c r="D111" s="4" t="s">
        <v>82</v>
      </c>
      <c r="E111" s="4" t="s">
        <v>109</v>
      </c>
      <c r="F111" s="4" t="s">
        <v>110</v>
      </c>
      <c r="G111" s="4" t="s">
        <v>109</v>
      </c>
      <c r="I111" s="3" t="s">
        <v>316</v>
      </c>
      <c r="J111" s="4" t="s">
        <v>107</v>
      </c>
      <c r="K111" s="4" t="s">
        <v>317</v>
      </c>
      <c r="L111" s="4">
        <v>7636</v>
      </c>
      <c r="M111" s="4">
        <v>2819</v>
      </c>
      <c r="N111" s="4">
        <v>4817</v>
      </c>
      <c r="O111" s="4">
        <v>247</v>
      </c>
      <c r="P111" s="3">
        <v>247</v>
      </c>
      <c r="Q111" s="3">
        <v>897.68700000000001</v>
      </c>
      <c r="R111" s="3">
        <v>920.34100000000001</v>
      </c>
      <c r="S111" s="3">
        <v>40000</v>
      </c>
      <c r="T111" s="3">
        <v>0</v>
      </c>
      <c r="U111" s="3">
        <v>906160</v>
      </c>
      <c r="V111" s="3">
        <v>130000</v>
      </c>
      <c r="W111" s="3">
        <v>0</v>
      </c>
      <c r="X111" s="3">
        <f>Table1[[#This Row],[CONSUMPTION T=(Q-P)*R+S]]+Table1[[#This Row],[IMPORTED ENERGY]]-Table1[[#This Row],[EXPORTED ENERGY]]</f>
        <v>1036160</v>
      </c>
      <c r="Y111" s="3">
        <v>496191.7</v>
      </c>
      <c r="Z111" s="11">
        <f>VLOOKUP(Table1[[#This Row],[FEEDER NAME]],[1]!Table1[[FEEDER NAME]:[UNMETERED SALES]],19,0)</f>
        <v>470148</v>
      </c>
      <c r="AA111" s="11">
        <v>0</v>
      </c>
      <c r="AB111" s="6">
        <f>Table1[[#This Row],[Column1]]+Table1[[#This Row],[UNMETERED SALES]]</f>
        <v>470148</v>
      </c>
      <c r="AC111" s="6">
        <f>Table1[[#This Row],[UNMETERED SALES]]+Table1[[#This Row],[Column2]]+Table1[[#This Row],[METERED SALES]]</f>
        <v>966339.7</v>
      </c>
      <c r="AD111" s="6">
        <f>(Table1[[#This Row],[NET CONSUMPTION X=T+U-V+W]]-Table1[[#This Row],[TOTAL SALES AA=Y+Z]])/Table1[[#This Row],[NET CONSUMPTION X=T+U-V+W]]*100</f>
        <v>6.7383705219271199</v>
      </c>
      <c r="AE111" s="4">
        <v>4920076.51</v>
      </c>
      <c r="AF111" s="4">
        <v>2680989.79</v>
      </c>
      <c r="AG111" s="4">
        <v>0.54759999999999998</v>
      </c>
      <c r="AH111" s="4">
        <v>0.54490000000000005</v>
      </c>
      <c r="AI111" s="4">
        <v>24.65</v>
      </c>
      <c r="AL111" s="4" t="s">
        <v>88</v>
      </c>
      <c r="AM111" s="4">
        <v>11241</v>
      </c>
    </row>
    <row r="112" spans="1:39" ht="28.5" customHeight="1" x14ac:dyDescent="0.25">
      <c r="A112" s="3">
        <v>92</v>
      </c>
      <c r="B112" s="3" t="s">
        <v>80</v>
      </c>
      <c r="C112" s="4" t="s">
        <v>81</v>
      </c>
      <c r="D112" s="4" t="s">
        <v>82</v>
      </c>
      <c r="E112" s="4" t="s">
        <v>83</v>
      </c>
      <c r="F112" s="4" t="s">
        <v>265</v>
      </c>
      <c r="G112" s="4" t="s">
        <v>83</v>
      </c>
      <c r="I112" s="3" t="s">
        <v>312</v>
      </c>
      <c r="J112" s="4" t="s">
        <v>148</v>
      </c>
      <c r="K112" s="4" t="s">
        <v>313</v>
      </c>
      <c r="L112" s="4">
        <v>1637</v>
      </c>
      <c r="M112" s="4">
        <v>1635</v>
      </c>
      <c r="N112" s="4">
        <v>2</v>
      </c>
      <c r="O112" s="4">
        <v>0</v>
      </c>
      <c r="P112" s="3">
        <v>0</v>
      </c>
      <c r="Q112" s="3">
        <v>12426</v>
      </c>
      <c r="R112" s="3">
        <v>12830.4</v>
      </c>
      <c r="S112" s="3">
        <v>1000</v>
      </c>
      <c r="T112" s="3">
        <v>0</v>
      </c>
      <c r="U112" s="3">
        <v>404400</v>
      </c>
      <c r="V112" s="3">
        <v>70000</v>
      </c>
      <c r="W112" s="3">
        <v>0</v>
      </c>
      <c r="X112" s="3">
        <f>Table1[[#This Row],[CONSUMPTION T=(Q-P)*R+S]]+Table1[[#This Row],[IMPORTED ENERGY]]-Table1[[#This Row],[EXPORTED ENERGY]]</f>
        <v>474400</v>
      </c>
      <c r="Y112" s="3">
        <v>457321.69</v>
      </c>
      <c r="Z112" s="11">
        <f>VLOOKUP(Table1[[#This Row],[FEEDER NAME]],[1]!Table1[[FEEDER NAME]:[UNMETERED SALES]],19,0)</f>
        <v>0</v>
      </c>
      <c r="AA112" s="11">
        <v>0</v>
      </c>
      <c r="AB112" s="6">
        <f>Table1[[#This Row],[Column1]]+Table1[[#This Row],[UNMETERED SALES]]</f>
        <v>0</v>
      </c>
      <c r="AC112" s="6">
        <f>Table1[[#This Row],[UNMETERED SALES]]+Table1[[#This Row],[Column2]]+Table1[[#This Row],[METERED SALES]]</f>
        <v>457321.69</v>
      </c>
      <c r="AD112" s="6">
        <f>(Table1[[#This Row],[NET CONSUMPTION X=T+U-V+W]]-Table1[[#This Row],[TOTAL SALES AA=Y+Z]])/Table1[[#This Row],[NET CONSUMPTION X=T+U-V+W]]*100</f>
        <v>3.5999810286677905</v>
      </c>
      <c r="AE112" s="4">
        <v>4370132.54</v>
      </c>
      <c r="AF112" s="4">
        <v>4153609.54</v>
      </c>
      <c r="AG112" s="4">
        <v>1.1309</v>
      </c>
      <c r="AH112" s="4">
        <v>0.95050000000000001</v>
      </c>
      <c r="AI112" s="4">
        <v>-12.44</v>
      </c>
      <c r="AL112" s="4" t="s">
        <v>88</v>
      </c>
      <c r="AM112" s="4">
        <v>11251</v>
      </c>
    </row>
    <row r="113" spans="1:39" ht="28.5" customHeight="1" x14ac:dyDescent="0.25">
      <c r="A113" s="3">
        <v>5</v>
      </c>
      <c r="B113" s="3" t="s">
        <v>80</v>
      </c>
      <c r="C113" s="4" t="s">
        <v>81</v>
      </c>
      <c r="D113" s="4" t="s">
        <v>82</v>
      </c>
      <c r="E113" s="4" t="s">
        <v>82</v>
      </c>
      <c r="F113" s="4" t="s">
        <v>105</v>
      </c>
      <c r="G113" s="4" t="s">
        <v>82</v>
      </c>
      <c r="I113" s="3" t="s">
        <v>106</v>
      </c>
      <c r="J113" s="4" t="s">
        <v>107</v>
      </c>
      <c r="K113" s="4" t="s">
        <v>108</v>
      </c>
      <c r="L113" s="4">
        <v>3196</v>
      </c>
      <c r="M113" s="4">
        <v>2746</v>
      </c>
      <c r="N113" s="4">
        <v>450</v>
      </c>
      <c r="O113" s="4">
        <v>54</v>
      </c>
      <c r="P113" s="3">
        <v>53</v>
      </c>
      <c r="Q113" s="3">
        <v>41298.1</v>
      </c>
      <c r="R113" s="3">
        <v>41610.6</v>
      </c>
      <c r="S113" s="3">
        <v>2000</v>
      </c>
      <c r="T113" s="3">
        <v>0</v>
      </c>
      <c r="U113" s="3">
        <v>625000</v>
      </c>
      <c r="V113" s="3">
        <v>130000</v>
      </c>
      <c r="W113" s="3">
        <f>Table1[[#This Row],[CONSUMPTION T=(Q-P)*R+S]]*15%</f>
        <v>93750</v>
      </c>
      <c r="X113" s="3">
        <f>Table1[[#This Row],[CONSUMPTION T=(Q-P)*R+S]]+Table1[[#This Row],[IMPORTED ENERGY]]-Table1[[#This Row],[EXPORTED ENERGY]]</f>
        <v>661250</v>
      </c>
      <c r="Y113" s="3">
        <v>545335.88</v>
      </c>
      <c r="Z113" s="11">
        <f>VLOOKUP(Table1[[#This Row],[FEEDER NAME]],[1]!Table1[[FEEDER NAME]:[UNMETERED SALES]],19,0)</f>
        <v>75349</v>
      </c>
      <c r="AA113" s="11">
        <v>772.83</v>
      </c>
      <c r="AB113" s="6">
        <f>Table1[[#This Row],[Column1]]+Table1[[#This Row],[UNMETERED SALES]]</f>
        <v>76121.83</v>
      </c>
      <c r="AC113" s="6">
        <f>Table1[[#This Row],[UNMETERED SALES]]+Table1[[#This Row],[Column2]]+Table1[[#This Row],[METERED SALES]]</f>
        <v>622230.54</v>
      </c>
      <c r="AD113" s="6">
        <f>(Table1[[#This Row],[NET CONSUMPTION X=T+U-V+W]]-Table1[[#This Row],[TOTAL SALES AA=Y+Z]])/Table1[[#This Row],[NET CONSUMPTION X=T+U-V+W]]*100</f>
        <v>5.9008635160680472</v>
      </c>
      <c r="AE113" s="4">
        <v>5732088.3360000001</v>
      </c>
      <c r="AF113" s="4">
        <v>4027366.57</v>
      </c>
      <c r="AG113" s="4">
        <v>0.87380000000000002</v>
      </c>
      <c r="AH113" s="4">
        <v>0.7026</v>
      </c>
      <c r="AI113" s="4">
        <v>8.8699999999999992</v>
      </c>
      <c r="AL113" s="4" t="s">
        <v>88</v>
      </c>
      <c r="AM113" s="4">
        <v>11211</v>
      </c>
    </row>
    <row r="114" spans="1:39" ht="28.5" customHeight="1" x14ac:dyDescent="0.25">
      <c r="A114" s="3">
        <v>64</v>
      </c>
      <c r="B114" s="3" t="s">
        <v>80</v>
      </c>
      <c r="C114" s="4" t="s">
        <v>81</v>
      </c>
      <c r="D114" s="4" t="s">
        <v>82</v>
      </c>
      <c r="E114" s="4" t="s">
        <v>82</v>
      </c>
      <c r="F114" s="4" t="s">
        <v>105</v>
      </c>
      <c r="G114" s="4" t="s">
        <v>82</v>
      </c>
      <c r="I114" s="3" t="s">
        <v>250</v>
      </c>
      <c r="J114" s="4" t="s">
        <v>148</v>
      </c>
      <c r="K114" s="4" t="s">
        <v>251</v>
      </c>
      <c r="L114" s="4">
        <v>657</v>
      </c>
      <c r="M114" s="4">
        <v>657</v>
      </c>
      <c r="N114" s="4">
        <v>0</v>
      </c>
      <c r="O114" s="4">
        <v>0</v>
      </c>
      <c r="P114" s="3">
        <v>0</v>
      </c>
      <c r="Q114" s="3">
        <v>1013</v>
      </c>
      <c r="R114" s="3">
        <v>1109.9000000000001</v>
      </c>
      <c r="S114" s="3">
        <v>2000</v>
      </c>
      <c r="T114" s="3">
        <v>0</v>
      </c>
      <c r="U114" s="3">
        <v>193800</v>
      </c>
      <c r="V114" s="3">
        <v>0</v>
      </c>
      <c r="W114" s="3">
        <v>75000</v>
      </c>
      <c r="X114" s="3">
        <f>Table1[[#This Row],[CONSUMPTION T=(Q-P)*R+S]]+Table1[[#This Row],[IMPORTED ENERGY]]-Table1[[#This Row],[EXPORTED ENERGY]]</f>
        <v>118800</v>
      </c>
      <c r="Y114" s="3">
        <v>116866</v>
      </c>
      <c r="Z114" s="11">
        <f>VLOOKUP(Table1[[#This Row],[FEEDER NAME]],[1]!Table1[[FEEDER NAME]:[UNMETERED SALES]],19,0)</f>
        <v>0</v>
      </c>
      <c r="AA114" s="11">
        <v>0</v>
      </c>
      <c r="AB114" s="6">
        <f>Table1[[#This Row],[Column1]]+Table1[[#This Row],[UNMETERED SALES]]</f>
        <v>0</v>
      </c>
      <c r="AC114" s="6">
        <f>Table1[[#This Row],[UNMETERED SALES]]+Table1[[#This Row],[Column2]]+Table1[[#This Row],[METERED SALES]]</f>
        <v>116866</v>
      </c>
      <c r="AD114" s="6">
        <f>(Table1[[#This Row],[NET CONSUMPTION X=T+U-V+W]]-Table1[[#This Row],[TOTAL SALES AA=Y+Z]])/Table1[[#This Row],[NET CONSUMPTION X=T+U-V+W]]*100</f>
        <v>1.6279461279461278</v>
      </c>
      <c r="AE114" s="4">
        <v>1159608.08</v>
      </c>
      <c r="AF114" s="4">
        <v>925058.08</v>
      </c>
      <c r="AG114" s="4">
        <v>0.60299999999999998</v>
      </c>
      <c r="AH114" s="4">
        <v>0.79769999999999996</v>
      </c>
      <c r="AI114" s="4">
        <v>31.67</v>
      </c>
      <c r="AL114" s="4" t="s">
        <v>88</v>
      </c>
      <c r="AM114" s="4">
        <v>11211</v>
      </c>
    </row>
    <row r="115" spans="1:39" hidden="1" x14ac:dyDescent="0.25">
      <c r="A115" s="4">
        <v>107</v>
      </c>
      <c r="B115" s="4" t="s">
        <v>95</v>
      </c>
      <c r="C115" s="4" t="s">
        <v>96</v>
      </c>
      <c r="D115" s="4" t="s">
        <v>345</v>
      </c>
      <c r="E115" s="4" t="s">
        <v>346</v>
      </c>
      <c r="F115" s="4" t="s">
        <v>347</v>
      </c>
      <c r="G115" s="4" t="s">
        <v>346</v>
      </c>
      <c r="I115" s="4" t="s">
        <v>348</v>
      </c>
      <c r="J115" s="4" t="s">
        <v>93</v>
      </c>
      <c r="K115" s="4" t="s">
        <v>349</v>
      </c>
      <c r="L115" s="4">
        <v>191</v>
      </c>
      <c r="M115" s="4">
        <v>191</v>
      </c>
      <c r="N115" s="4">
        <v>0</v>
      </c>
      <c r="O115" s="4">
        <v>189</v>
      </c>
      <c r="P115" s="4">
        <v>0</v>
      </c>
      <c r="Q115" s="4">
        <v>832.32</v>
      </c>
      <c r="R115" s="4">
        <v>880.49</v>
      </c>
      <c r="S115" s="4">
        <v>2000</v>
      </c>
      <c r="T115" s="8">
        <v>0</v>
      </c>
      <c r="U115" s="8">
        <v>96340</v>
      </c>
      <c r="V115" s="8">
        <v>0</v>
      </c>
      <c r="W115" s="8">
        <v>0</v>
      </c>
      <c r="X115" s="11">
        <v>96340</v>
      </c>
      <c r="Y115" s="11">
        <v>9041</v>
      </c>
      <c r="Z115" s="11">
        <f>VLOOKUP(Table1[[#This Row],[FEEDER NAME]],[1]!Table1[[FEEDER NAME]:[UNMETERED SALES]],19,0)</f>
        <v>254371.01</v>
      </c>
      <c r="AA115" s="11">
        <v>87043.160999999993</v>
      </c>
      <c r="AB115" s="12">
        <f>Table1[[#This Row],[Column1]]+Table1[[#This Row],[UNMETERED SALES]]</f>
        <v>341414.17099999997</v>
      </c>
      <c r="AC115" s="12">
        <v>96084.160999999993</v>
      </c>
      <c r="AD115" s="12">
        <v>0.27</v>
      </c>
      <c r="AE115" s="4">
        <v>864845.28</v>
      </c>
      <c r="AF115" s="4">
        <v>786937.28</v>
      </c>
      <c r="AG115" s="4">
        <v>0.99729999999999996</v>
      </c>
      <c r="AH115" s="4">
        <v>0.90990000000000004</v>
      </c>
      <c r="AI115" s="4">
        <v>0.25</v>
      </c>
      <c r="AL115" s="4" t="s">
        <v>88</v>
      </c>
      <c r="AM115" s="4">
        <v>22121</v>
      </c>
    </row>
    <row r="117" spans="1:39" x14ac:dyDescent="0.25">
      <c r="S117" s="4">
        <f>79*190</f>
        <v>15010</v>
      </c>
    </row>
    <row r="118" spans="1:39" x14ac:dyDescent="0.25">
      <c r="S118" s="4">
        <f>S117*30</f>
        <v>450300</v>
      </c>
    </row>
  </sheetData>
  <mergeCells count="44">
    <mergeCell ref="AI7"/>
    <mergeCell ref="AJ7"/>
    <mergeCell ref="AK7"/>
    <mergeCell ref="AL7"/>
    <mergeCell ref="AM7"/>
    <mergeCell ref="AD7"/>
    <mergeCell ref="AE7"/>
    <mergeCell ref="AF7"/>
    <mergeCell ref="AG7"/>
    <mergeCell ref="AH7"/>
    <mergeCell ref="X7"/>
    <mergeCell ref="Y7"/>
    <mergeCell ref="AA7"/>
    <mergeCell ref="AC7"/>
    <mergeCell ref="S7"/>
    <mergeCell ref="T7"/>
    <mergeCell ref="U7"/>
    <mergeCell ref="V7"/>
    <mergeCell ref="W7"/>
    <mergeCell ref="N7"/>
    <mergeCell ref="O7"/>
    <mergeCell ref="P7"/>
    <mergeCell ref="Q7"/>
    <mergeCell ref="R7"/>
    <mergeCell ref="I7"/>
    <mergeCell ref="J7"/>
    <mergeCell ref="K7"/>
    <mergeCell ref="L7"/>
    <mergeCell ref="M7"/>
    <mergeCell ref="D7"/>
    <mergeCell ref="E7"/>
    <mergeCell ref="F7"/>
    <mergeCell ref="G7"/>
    <mergeCell ref="H7"/>
    <mergeCell ref="B5"/>
    <mergeCell ref="C5"/>
    <mergeCell ref="A7"/>
    <mergeCell ref="B7"/>
    <mergeCell ref="C7"/>
    <mergeCell ref="A1:AM1"/>
    <mergeCell ref="A2:AM2"/>
    <mergeCell ref="A3:AM3"/>
    <mergeCell ref="B4"/>
    <mergeCell ref="C4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BESCOM</cp:lastModifiedBy>
  <dcterms:created xsi:type="dcterms:W3CDTF">2025-09-24T05:30:47Z</dcterms:created>
  <dcterms:modified xsi:type="dcterms:W3CDTF">2025-09-24T09:58:14Z</dcterms:modified>
</cp:coreProperties>
</file>