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879" activeTab="4"/>
  </bookViews>
  <sheets>
    <sheet name="Input Energy" sheetId="45" r:id="rId1"/>
    <sheet name="Feeder Details" sheetId="30" r:id="rId2"/>
    <sheet name="T&amp;D Loss Abstract " sheetId="25" r:id="rId3"/>
    <sheet name="AT&amp;C Loss Abstract" sheetId="46" r:id="rId4"/>
    <sheet name="Feederwise Energy Audit" sheetId="49" r:id="rId5"/>
    <sheet name="EHT Installations" sheetId="26" r:id="rId6"/>
    <sheet name="Wheeled Energy" sheetId="28" r:id="rId7"/>
    <sheet name="Open Access" sheetId="33" r:id="rId8"/>
    <sheet name=" IPP" sheetId="36" r:id="rId9"/>
    <sheet name="CF NEW" sheetId="50" r:id="rId10"/>
    <sheet name="Comparision" sheetId="48" r:id="rId11"/>
    <sheet name="Feederwise Energy Audit (4)" sheetId="54" state="hidden" r:id="rId12"/>
    <sheet name="Feederwise Energy Audit (3)" sheetId="52" state="hidden" r:id="rId13"/>
    <sheet name="Feederwise Energy Audit (2)" sheetId="51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4" hidden="1">'Feederwise Energy Audit'!$A$4:$BX$65</definedName>
    <definedName name="_xlnm._FilterDatabase" localSheetId="11" hidden="1">'Feederwise Energy Audit (4)'!$A$4:$AM$62</definedName>
    <definedName name="_xlnm._FilterDatabase" localSheetId="12" hidden="1">'Feederwise Energy Audit (3)'!$A$2:$Z$56</definedName>
    <definedName name="_xlnm._FilterDatabase" localSheetId="13" hidden="1">'Feederwise Energy Audit (2)'!$A$3:$P$62</definedName>
    <definedName name="\B">[1]DLC!$GR$107</definedName>
    <definedName name="\C" localSheetId="9">#REF!</definedName>
    <definedName name="\C" localSheetId="1">#REF!</definedName>
    <definedName name="\C" localSheetId="4">#REF!</definedName>
    <definedName name="\C" localSheetId="13">#REF!</definedName>
    <definedName name="\C" localSheetId="12">#REF!</definedName>
    <definedName name="\C" localSheetId="11">#REF!</definedName>
    <definedName name="\C" localSheetId="0">#REF!</definedName>
    <definedName name="\C" localSheetId="7">#REF!</definedName>
    <definedName name="\C" localSheetId="6">#REF!</definedName>
    <definedName name="\C">#REF!</definedName>
    <definedName name="\f" localSheetId="1">#REF!</definedName>
    <definedName name="\f" localSheetId="4">#REF!</definedName>
    <definedName name="\f" localSheetId="13">#REF!</definedName>
    <definedName name="\f" localSheetId="12">#REF!</definedName>
    <definedName name="\f" localSheetId="11">#REF!</definedName>
    <definedName name="\f" localSheetId="0">#REF!</definedName>
    <definedName name="\f" localSheetId="7">#REF!</definedName>
    <definedName name="\f" localSheetId="6">#REF!</definedName>
    <definedName name="\f">#REF!</definedName>
    <definedName name="\H" localSheetId="3">'[2]STN WISE EMR'!#REF!</definedName>
    <definedName name="\H" localSheetId="1">'[2]STN WISE EMR'!#REF!</definedName>
    <definedName name="\H" localSheetId="4">'[2]STN WISE EMR'!#REF!</definedName>
    <definedName name="\H" localSheetId="13">'[2]STN WISE EMR'!#REF!</definedName>
    <definedName name="\H" localSheetId="12">'[2]STN WISE EMR'!#REF!</definedName>
    <definedName name="\H" localSheetId="11">'[2]STN WISE EMR'!#REF!</definedName>
    <definedName name="\H" localSheetId="0">'[2]STN WISE EMR'!#REF!</definedName>
    <definedName name="\H" localSheetId="7">'[2]STN WISE EMR'!#REF!</definedName>
    <definedName name="\H" localSheetId="6">'[2]STN WISE EMR'!#REF!</definedName>
    <definedName name="\H">'[2]STN WISE EMR'!#REF!</definedName>
    <definedName name="\L">[1]DLC!$HR$111</definedName>
    <definedName name="\P">[1]DLC!$HR$109</definedName>
    <definedName name="\Q">[1]DLC!$GS$323:$GS$335</definedName>
    <definedName name="\V" localSheetId="1">'[3]R.Hrs. Since Comm'!#REF!</definedName>
    <definedName name="\V" localSheetId="4">'[3]R.Hrs. Since Comm'!#REF!</definedName>
    <definedName name="\V" localSheetId="13">'[3]R.Hrs. Since Comm'!#REF!</definedName>
    <definedName name="\V" localSheetId="12">'[3]R.Hrs. Since Comm'!#REF!</definedName>
    <definedName name="\V" localSheetId="11">'[3]R.Hrs. Since Comm'!#REF!</definedName>
    <definedName name="\V" localSheetId="0">'[3]R.Hrs. Since Comm'!#REF!</definedName>
    <definedName name="\V" localSheetId="7">'[3]R.Hrs. Since Comm'!#REF!</definedName>
    <definedName name="\V" localSheetId="6">'[3]R.Hrs. Since Comm'!#REF!</definedName>
    <definedName name="\V">'[3]R.Hrs. Since Comm'!#REF!</definedName>
    <definedName name="\X" localSheetId="1">#REF!</definedName>
    <definedName name="\X" localSheetId="4">#REF!</definedName>
    <definedName name="\X" localSheetId="13">#REF!</definedName>
    <definedName name="\X" localSheetId="12">#REF!</definedName>
    <definedName name="\X" localSheetId="11">#REF!</definedName>
    <definedName name="\X" localSheetId="0">#REF!</definedName>
    <definedName name="\X" localSheetId="7">#REF!</definedName>
    <definedName name="\X" localSheetId="6">#REF!</definedName>
    <definedName name="\X">#REF!</definedName>
    <definedName name="\Z" localSheetId="1">#REF!</definedName>
    <definedName name="\Z" localSheetId="4">#REF!</definedName>
    <definedName name="\Z" localSheetId="13">#REF!</definedName>
    <definedName name="\Z" localSheetId="12">#REF!</definedName>
    <definedName name="\Z" localSheetId="11">#REF!</definedName>
    <definedName name="\Z" localSheetId="0">#REF!</definedName>
    <definedName name="\Z" localSheetId="7">#REF!</definedName>
    <definedName name="\Z" localSheetId="6">#REF!</definedName>
    <definedName name="\Z">#REF!</definedName>
    <definedName name="___CZ1">[4]data!$F$721</definedName>
    <definedName name="___LR1" localSheetId="1">#REF!</definedName>
    <definedName name="___LR1" localSheetId="4">#REF!</definedName>
    <definedName name="___LR1" localSheetId="13">#REF!</definedName>
    <definedName name="___LR1" localSheetId="12">#REF!</definedName>
    <definedName name="___LR1" localSheetId="11">#REF!</definedName>
    <definedName name="___LR1" localSheetId="0">#REF!</definedName>
    <definedName name="___LR1" localSheetId="7">#REF!</definedName>
    <definedName name="___LR1" localSheetId="6">#REF!</definedName>
    <definedName name="___LR1">#REF!</definedName>
    <definedName name="___LR2" localSheetId="1">#REF!</definedName>
    <definedName name="___LR2" localSheetId="4">#REF!</definedName>
    <definedName name="___LR2" localSheetId="13">#REF!</definedName>
    <definedName name="___LR2" localSheetId="12">#REF!</definedName>
    <definedName name="___LR2" localSheetId="11">#REF!</definedName>
    <definedName name="___LR2" localSheetId="0">#REF!</definedName>
    <definedName name="___LR2" localSheetId="7">#REF!</definedName>
    <definedName name="___LR2" localSheetId="6">#REF!</definedName>
    <definedName name="___LR2">#REF!</definedName>
    <definedName name="___SCH6" localSheetId="1">'[5]04REL'!#REF!</definedName>
    <definedName name="___SCH6" localSheetId="4">'[5]04REL'!#REF!</definedName>
    <definedName name="___SCH6" localSheetId="13">'[5]04REL'!#REF!</definedName>
    <definedName name="___SCH6" localSheetId="12">'[5]04REL'!#REF!</definedName>
    <definedName name="___SCH6" localSheetId="11">'[5]04REL'!#REF!</definedName>
    <definedName name="___SCH6" localSheetId="0">'[5]04REL'!#REF!</definedName>
    <definedName name="___SCH6" localSheetId="7">'[5]04REL'!#REF!</definedName>
    <definedName name="___SCH6" localSheetId="6">'[5]04REL'!#REF!</definedName>
    <definedName name="___SCH6">'[5]04REL'!#REF!</definedName>
    <definedName name="__123Graph_A" localSheetId="9" hidden="1">#REF!</definedName>
    <definedName name="__123Graph_A" localSheetId="1" hidden="1">#REF!</definedName>
    <definedName name="__123Graph_A" localSheetId="4" hidden="1">#REF!</definedName>
    <definedName name="__123Graph_A" localSheetId="13" hidden="1">#REF!</definedName>
    <definedName name="__123Graph_A" localSheetId="12" hidden="1">#REF!</definedName>
    <definedName name="__123Graph_A" localSheetId="11" hidden="1">#REF!</definedName>
    <definedName name="__123Graph_A" localSheetId="0" hidden="1">#REF!</definedName>
    <definedName name="__123Graph_A" localSheetId="7" hidden="1">#REF!</definedName>
    <definedName name="__123Graph_A" localSheetId="6" hidden="1">#REF!</definedName>
    <definedName name="__123Graph_A" hidden="1">#REF!</definedName>
    <definedName name="__123Graph_B" localSheetId="9" hidden="1">#REF!</definedName>
    <definedName name="__123Graph_B" localSheetId="1" hidden="1">#REF!</definedName>
    <definedName name="__123Graph_B" localSheetId="4" hidden="1">#REF!</definedName>
    <definedName name="__123Graph_B" localSheetId="13" hidden="1">#REF!</definedName>
    <definedName name="__123Graph_B" localSheetId="12" hidden="1">#REF!</definedName>
    <definedName name="__123Graph_B" localSheetId="11" hidden="1">#REF!</definedName>
    <definedName name="__123Graph_B" localSheetId="0" hidden="1">#REF!</definedName>
    <definedName name="__123Graph_B" localSheetId="7" hidden="1">#REF!</definedName>
    <definedName name="__123Graph_B" localSheetId="6" hidden="1">#REF!</definedName>
    <definedName name="__123Graph_B" hidden="1">#REF!</definedName>
    <definedName name="__123Graph_BCURRENT" localSheetId="9" hidden="1">'[6]BREAKUP OF OIL'!#REF!</definedName>
    <definedName name="__123Graph_BCURRENT" localSheetId="1" hidden="1">'[6]BREAKUP OF OIL'!#REF!</definedName>
    <definedName name="__123Graph_BCURRENT" localSheetId="4" hidden="1">'[6]BREAKUP OF OIL'!#REF!</definedName>
    <definedName name="__123Graph_BCURRENT" localSheetId="13" hidden="1">'[6]BREAKUP OF OIL'!#REF!</definedName>
    <definedName name="__123Graph_BCURRENT" localSheetId="12" hidden="1">'[6]BREAKUP OF OIL'!#REF!</definedName>
    <definedName name="__123Graph_BCURRENT" localSheetId="11" hidden="1">'[6]BREAKUP OF OIL'!#REF!</definedName>
    <definedName name="__123Graph_BCURRENT" localSheetId="0" hidden="1">'[6]BREAKUP OF OIL'!#REF!</definedName>
    <definedName name="__123Graph_BCURRENT" localSheetId="7" hidden="1">'[6]BREAKUP OF OIL'!#REF!</definedName>
    <definedName name="__123Graph_BCURRENT" localSheetId="6" hidden="1">'[6]BREAKUP OF OIL'!#REF!</definedName>
    <definedName name="__123Graph_BCURRENT" hidden="1">'[6]BREAKUP OF OIL'!#REF!</definedName>
    <definedName name="__123Graph_C" localSheetId="9" hidden="1">#REF!</definedName>
    <definedName name="__123Graph_C" localSheetId="1" hidden="1">#REF!</definedName>
    <definedName name="__123Graph_C" localSheetId="4" hidden="1">#REF!</definedName>
    <definedName name="__123Graph_C" localSheetId="13" hidden="1">#REF!</definedName>
    <definedName name="__123Graph_C" localSheetId="12" hidden="1">#REF!</definedName>
    <definedName name="__123Graph_C" localSheetId="11" hidden="1">#REF!</definedName>
    <definedName name="__123Graph_C" localSheetId="0" hidden="1">#REF!</definedName>
    <definedName name="__123Graph_C" localSheetId="7" hidden="1">#REF!</definedName>
    <definedName name="__123Graph_C" localSheetId="6" hidden="1">#REF!</definedName>
    <definedName name="__123Graph_C" hidden="1">#REF!</definedName>
    <definedName name="__123Graph_D" localSheetId="9" hidden="1">#REF!</definedName>
    <definedName name="__123Graph_D" localSheetId="1" hidden="1">#REF!</definedName>
    <definedName name="__123Graph_D" localSheetId="4" hidden="1">#REF!</definedName>
    <definedName name="__123Graph_D" localSheetId="13" hidden="1">#REF!</definedName>
    <definedName name="__123Graph_D" localSheetId="12" hidden="1">#REF!</definedName>
    <definedName name="__123Graph_D" localSheetId="11" hidden="1">#REF!</definedName>
    <definedName name="__123Graph_D" localSheetId="0" hidden="1">#REF!</definedName>
    <definedName name="__123Graph_D" localSheetId="7" hidden="1">#REF!</definedName>
    <definedName name="__123Graph_D" localSheetId="6" hidden="1">#REF!</definedName>
    <definedName name="__123Graph_D" hidden="1">#REF!</definedName>
    <definedName name="__123Graph_DCURRENT" localSheetId="9" hidden="1">'[6]BREAKUP OF OIL'!#REF!</definedName>
    <definedName name="__123Graph_DCURRENT" localSheetId="1" hidden="1">'[6]BREAKUP OF OIL'!#REF!</definedName>
    <definedName name="__123Graph_DCURRENT" localSheetId="4" hidden="1">'[6]BREAKUP OF OIL'!#REF!</definedName>
    <definedName name="__123Graph_DCURRENT" localSheetId="13" hidden="1">'[6]BREAKUP OF OIL'!#REF!</definedName>
    <definedName name="__123Graph_DCURRENT" localSheetId="12" hidden="1">'[6]BREAKUP OF OIL'!#REF!</definedName>
    <definedName name="__123Graph_DCURRENT" localSheetId="11" hidden="1">'[6]BREAKUP OF OIL'!#REF!</definedName>
    <definedName name="__123Graph_DCURRENT" localSheetId="0" hidden="1">'[6]BREAKUP OF OIL'!#REF!</definedName>
    <definedName name="__123Graph_DCURRENT" localSheetId="7" hidden="1">'[6]BREAKUP OF OIL'!#REF!</definedName>
    <definedName name="__123Graph_DCURRENT" localSheetId="6" hidden="1">'[6]BREAKUP OF OIL'!#REF!</definedName>
    <definedName name="__123Graph_DCURRENT" hidden="1">'[6]BREAKUP OF OIL'!#REF!</definedName>
    <definedName name="__123Graph_E" localSheetId="9" hidden="1">#REF!</definedName>
    <definedName name="__123Graph_E" localSheetId="1" hidden="1">#REF!</definedName>
    <definedName name="__123Graph_E" localSheetId="4" hidden="1">#REF!</definedName>
    <definedName name="__123Graph_E" localSheetId="13" hidden="1">#REF!</definedName>
    <definedName name="__123Graph_E" localSheetId="12" hidden="1">#REF!</definedName>
    <definedName name="__123Graph_E" localSheetId="11" hidden="1">#REF!</definedName>
    <definedName name="__123Graph_E" localSheetId="0" hidden="1">#REF!</definedName>
    <definedName name="__123Graph_E" localSheetId="7" hidden="1">#REF!</definedName>
    <definedName name="__123Graph_E" localSheetId="6" hidden="1">#REF!</definedName>
    <definedName name="__123Graph_E" hidden="1">#REF!</definedName>
    <definedName name="__123Graph_F" localSheetId="9" hidden="1">#REF!</definedName>
    <definedName name="__123Graph_F" localSheetId="1" hidden="1">#REF!</definedName>
    <definedName name="__123Graph_F" localSheetId="4" hidden="1">#REF!</definedName>
    <definedName name="__123Graph_F" localSheetId="13" hidden="1">#REF!</definedName>
    <definedName name="__123Graph_F" localSheetId="12" hidden="1">#REF!</definedName>
    <definedName name="__123Graph_F" localSheetId="11" hidden="1">#REF!</definedName>
    <definedName name="__123Graph_F" localSheetId="0" hidden="1">#REF!</definedName>
    <definedName name="__123Graph_F" localSheetId="7" hidden="1">#REF!</definedName>
    <definedName name="__123Graph_F" localSheetId="6" hidden="1">#REF!</definedName>
    <definedName name="__123Graph_F" hidden="1">#REF!</definedName>
    <definedName name="__123Graph_X" localSheetId="9" hidden="1">#REF!</definedName>
    <definedName name="__123Graph_X" localSheetId="1" hidden="1">#REF!</definedName>
    <definedName name="__123Graph_X" localSheetId="4" hidden="1">#REF!</definedName>
    <definedName name="__123Graph_X" localSheetId="13" hidden="1">#REF!</definedName>
    <definedName name="__123Graph_X" localSheetId="12" hidden="1">#REF!</definedName>
    <definedName name="__123Graph_X" localSheetId="11" hidden="1">#REF!</definedName>
    <definedName name="__123Graph_X" localSheetId="0" hidden="1">#REF!</definedName>
    <definedName name="__123Graph_X" localSheetId="7" hidden="1">#REF!</definedName>
    <definedName name="__123Graph_X" localSheetId="6" hidden="1">#REF!</definedName>
    <definedName name="__123Graph_X" hidden="1">#REF!</definedName>
    <definedName name="__123Graph_XCURRENT" localSheetId="9" hidden="1">'[6]BREAKUP OF OIL'!#REF!</definedName>
    <definedName name="__123Graph_XCURRENT" localSheetId="1" hidden="1">'[6]BREAKUP OF OIL'!#REF!</definedName>
    <definedName name="__123Graph_XCURRENT" localSheetId="4" hidden="1">'[6]BREAKUP OF OIL'!#REF!</definedName>
    <definedName name="__123Graph_XCURRENT" localSheetId="13" hidden="1">'[6]BREAKUP OF OIL'!#REF!</definedName>
    <definedName name="__123Graph_XCURRENT" localSheetId="12" hidden="1">'[6]BREAKUP OF OIL'!#REF!</definedName>
    <definedName name="__123Graph_XCURRENT" localSheetId="11" hidden="1">'[6]BREAKUP OF OIL'!#REF!</definedName>
    <definedName name="__123Graph_XCURRENT" localSheetId="0" hidden="1">'[6]BREAKUP OF OIL'!#REF!</definedName>
    <definedName name="__123Graph_XCURRENT" localSheetId="7" hidden="1">'[6]BREAKUP OF OIL'!#REF!</definedName>
    <definedName name="__123Graph_XCURRENT" localSheetId="6" hidden="1">'[6]BREAKUP OF OIL'!#REF!</definedName>
    <definedName name="__123Graph_XCURRENT" hidden="1">'[6]BREAKUP OF OIL'!#REF!</definedName>
    <definedName name="__BSD1" localSheetId="1">#REF!</definedName>
    <definedName name="__BSD1" localSheetId="4">#REF!</definedName>
    <definedName name="__BSD1" localSheetId="13">#REF!</definedName>
    <definedName name="__BSD1" localSheetId="12">#REF!</definedName>
    <definedName name="__BSD1" localSheetId="11">#REF!</definedName>
    <definedName name="__BSD1" localSheetId="0">#REF!</definedName>
    <definedName name="__BSD1" localSheetId="7">#REF!</definedName>
    <definedName name="__BSD1" localSheetId="6">#REF!</definedName>
    <definedName name="__BSD1">#REF!</definedName>
    <definedName name="__BSD2" localSheetId="1">#REF!</definedName>
    <definedName name="__BSD2" localSheetId="4">#REF!</definedName>
    <definedName name="__BSD2" localSheetId="13">#REF!</definedName>
    <definedName name="__BSD2" localSheetId="12">#REF!</definedName>
    <definedName name="__BSD2" localSheetId="11">#REF!</definedName>
    <definedName name="__BSD2" localSheetId="0">#REF!</definedName>
    <definedName name="__BSD2" localSheetId="7">#REF!</definedName>
    <definedName name="__BSD2" localSheetId="6">#REF!</definedName>
    <definedName name="__BSD2">#REF!</definedName>
    <definedName name="__IED1" localSheetId="1">#REF!</definedName>
    <definedName name="__IED1" localSheetId="4">#REF!</definedName>
    <definedName name="__IED1" localSheetId="13">#REF!</definedName>
    <definedName name="__IED1" localSheetId="12">#REF!</definedName>
    <definedName name="__IED1" localSheetId="11">#REF!</definedName>
    <definedName name="__IED1" localSheetId="0">#REF!</definedName>
    <definedName name="__IED1" localSheetId="7">#REF!</definedName>
    <definedName name="__IED1" localSheetId="6">#REF!</definedName>
    <definedName name="__IED1">#REF!</definedName>
    <definedName name="__IED2" localSheetId="1">#REF!</definedName>
    <definedName name="__IED2" localSheetId="4">#REF!</definedName>
    <definedName name="__IED2" localSheetId="13">#REF!</definedName>
    <definedName name="__IED2" localSheetId="12">#REF!</definedName>
    <definedName name="__IED2" localSheetId="11">#REF!</definedName>
    <definedName name="__IED2" localSheetId="0">#REF!</definedName>
    <definedName name="__IED2" localSheetId="7">#REF!</definedName>
    <definedName name="__IED2" localSheetId="6">#REF!</definedName>
    <definedName name="__IED2">#REF!</definedName>
    <definedName name="__iv300000">'[7]INSTALLATIONS-99-00'!$EW$22612</definedName>
    <definedName name="__LD1">[1]DLC!$K$59:$AF$8180</definedName>
    <definedName name="__LD2">[1]DLC!$GR$56:$HT$8181</definedName>
    <definedName name="__LD3">[1]DLC!$HV$57:$IO$8181</definedName>
    <definedName name="__LD4">[1]DLC!$AH$32:$BE$8180</definedName>
    <definedName name="__LD5">[1]DLC!$GR$53:$HK$8180</definedName>
    <definedName name="__LD6">[1]DLC!$GR$69:$HL$8180</definedName>
    <definedName name="__SH1">'[8]Executive Summary -Thermal'!$A$4:$H$108</definedName>
    <definedName name="__SH10">'[8]Executive Summary -Thermal'!$A$4:$G$118</definedName>
    <definedName name="__SH11">'[8]Executive Summary -Thermal'!$A$4:$H$167</definedName>
    <definedName name="__SH2">'[8]Executive Summary -Thermal'!$A$4:$H$157</definedName>
    <definedName name="__SH3">'[8]Executive Summary -Thermal'!$A$4:$H$136</definedName>
    <definedName name="__SH4">'[8]Executive Summary -Thermal'!$A$4:$H$96</definedName>
    <definedName name="__SH5">'[8]Executive Summary -Thermal'!$A$4:$H$96</definedName>
    <definedName name="__SH6">'[8]Executive Summary -Thermal'!$A$4:$H$95</definedName>
    <definedName name="__SH7">'[8]Executive Summary -Thermal'!$A$4:$H$163</definedName>
    <definedName name="__SH8">'[8]Executive Summary -Thermal'!$A$4:$H$133</definedName>
    <definedName name="__SH9">'[8]Executive Summary -Thermal'!$A$4:$H$194</definedName>
    <definedName name="_8485G">'[8]Stationwise Thermal &amp; Hydel Gen'!$GR$4:$HK$9</definedName>
    <definedName name="_BSD1" localSheetId="1">#REF!</definedName>
    <definedName name="_BSD1" localSheetId="4">#REF!</definedName>
    <definedName name="_BSD1" localSheetId="13">#REF!</definedName>
    <definedName name="_BSD1" localSheetId="12">#REF!</definedName>
    <definedName name="_BSD1" localSheetId="11">#REF!</definedName>
    <definedName name="_BSD1" localSheetId="0">#REF!</definedName>
    <definedName name="_BSD1" localSheetId="7">#REF!</definedName>
    <definedName name="_BSD1" localSheetId="6">#REF!</definedName>
    <definedName name="_BSD1">#REF!</definedName>
    <definedName name="_BSD2" localSheetId="1">#REF!</definedName>
    <definedName name="_BSD2" localSheetId="4">#REF!</definedName>
    <definedName name="_BSD2" localSheetId="13">#REF!</definedName>
    <definedName name="_BSD2" localSheetId="12">#REF!</definedName>
    <definedName name="_BSD2" localSheetId="11">#REF!</definedName>
    <definedName name="_BSD2" localSheetId="0">#REF!</definedName>
    <definedName name="_BSD2" localSheetId="7">#REF!</definedName>
    <definedName name="_BSD2" localSheetId="6">#REF!</definedName>
    <definedName name="_BSD2">#REF!</definedName>
    <definedName name="_CZ1">[9]data!$F$721</definedName>
    <definedName name="_xlnm._FilterDatabase" localSheetId="1" hidden="1">'Feeder Details'!$B$4:$U$50</definedName>
    <definedName name="_xlnm._FilterDatabase" localSheetId="6" hidden="1">'Wheeled Energy'!$A$2:$O$2</definedName>
    <definedName name="_xlnm._FilterDatabase" hidden="1">[10]Dom!$E$9:$S$13</definedName>
    <definedName name="_IED1" localSheetId="1">#REF!</definedName>
    <definedName name="_IED1" localSheetId="4">#REF!</definedName>
    <definedName name="_IED1" localSheetId="13">#REF!</definedName>
    <definedName name="_IED1" localSheetId="12">#REF!</definedName>
    <definedName name="_IED1" localSheetId="11">#REF!</definedName>
    <definedName name="_IED1" localSheetId="0">#REF!</definedName>
    <definedName name="_IED1" localSheetId="7">#REF!</definedName>
    <definedName name="_IED1" localSheetId="6">#REF!</definedName>
    <definedName name="_IED1">#REF!</definedName>
    <definedName name="_IED2" localSheetId="1">#REF!</definedName>
    <definedName name="_IED2" localSheetId="4">#REF!</definedName>
    <definedName name="_IED2" localSheetId="13">#REF!</definedName>
    <definedName name="_IED2" localSheetId="12">#REF!</definedName>
    <definedName name="_IED2" localSheetId="11">#REF!</definedName>
    <definedName name="_IED2" localSheetId="0">#REF!</definedName>
    <definedName name="_IED2" localSheetId="7">#REF!</definedName>
    <definedName name="_IED2" localSheetId="6">#REF!</definedName>
    <definedName name="_IED2">#REF!</definedName>
    <definedName name="_iv300000">'[7]INSTALLATIONS-99-00'!$EW$22612</definedName>
    <definedName name="_LD1">[1]DLC!$K$59:$AF$8180</definedName>
    <definedName name="_LD2">[1]DLC!$GR$56:$HT$8181</definedName>
    <definedName name="_LD3">[1]DLC!$HV$57:$IO$8181</definedName>
    <definedName name="_LD4">[1]DLC!$AH$32:$BE$8180</definedName>
    <definedName name="_LD5">[1]DLC!$GR$53:$HK$8180</definedName>
    <definedName name="_LD6">[1]DLC!$GR$69:$HL$8180</definedName>
    <definedName name="_LR1" localSheetId="1">#REF!</definedName>
    <definedName name="_LR1" localSheetId="4">#REF!</definedName>
    <definedName name="_LR1" localSheetId="13">#REF!</definedName>
    <definedName name="_LR1" localSheetId="12">#REF!</definedName>
    <definedName name="_LR1" localSheetId="11">#REF!</definedName>
    <definedName name="_LR1" localSheetId="0">#REF!</definedName>
    <definedName name="_LR1" localSheetId="7">#REF!</definedName>
    <definedName name="_LR1" localSheetId="6">#REF!</definedName>
    <definedName name="_LR1">#REF!</definedName>
    <definedName name="_LR2" localSheetId="1">#REF!</definedName>
    <definedName name="_LR2" localSheetId="4">#REF!</definedName>
    <definedName name="_LR2" localSheetId="13">#REF!</definedName>
    <definedName name="_LR2" localSheetId="12">#REF!</definedName>
    <definedName name="_LR2" localSheetId="11">#REF!</definedName>
    <definedName name="_LR2" localSheetId="0">#REF!</definedName>
    <definedName name="_LR2" localSheetId="7">#REF!</definedName>
    <definedName name="_LR2" localSheetId="6">#REF!</definedName>
    <definedName name="_LR2">#REF!</definedName>
    <definedName name="_Order1" hidden="1">255</definedName>
    <definedName name="_Order2" hidden="1">0</definedName>
    <definedName name="_SCH6" localSheetId="1">'[11]04REL'!#REF!</definedName>
    <definedName name="_SCH6" localSheetId="4">'[11]04REL'!#REF!</definedName>
    <definedName name="_SCH6" localSheetId="13">'[11]04REL'!#REF!</definedName>
    <definedName name="_SCH6" localSheetId="12">'[11]04REL'!#REF!</definedName>
    <definedName name="_SCH6" localSheetId="11">'[11]04REL'!#REF!</definedName>
    <definedName name="_SCH6" localSheetId="0">'[11]04REL'!#REF!</definedName>
    <definedName name="_SCH6" localSheetId="7">'[11]04REL'!#REF!</definedName>
    <definedName name="_SCH6" localSheetId="6">'[11]04REL'!#REF!</definedName>
    <definedName name="_SCH6">'[11]04REL'!#REF!</definedName>
    <definedName name="_SH1">'[8]Executive Summary -Thermal'!$A$4:$H$108</definedName>
    <definedName name="_SH10">'[8]Executive Summary -Thermal'!$A$4:$G$118</definedName>
    <definedName name="_SH11">'[8]Executive Summary -Thermal'!$A$4:$H$167</definedName>
    <definedName name="_SH2">'[8]Executive Summary -Thermal'!$A$4:$H$157</definedName>
    <definedName name="_SH3">'[8]Executive Summary -Thermal'!$A$4:$H$136</definedName>
    <definedName name="_SH4">'[8]Executive Summary -Thermal'!$A$4:$H$96</definedName>
    <definedName name="_SH5">'[8]Executive Summary -Thermal'!$A$4:$H$96</definedName>
    <definedName name="_SH6">'[8]Executive Summary -Thermal'!$A$4:$H$95</definedName>
    <definedName name="_SH7">'[8]Executive Summary -Thermal'!$A$4:$H$163</definedName>
    <definedName name="_SH8">'[8]Executive Summary -Thermal'!$A$4:$H$133</definedName>
    <definedName name="_SH9">'[8]Executive Summary -Thermal'!$A$4:$H$194</definedName>
    <definedName name="a" localSheetId="1">#REF!</definedName>
    <definedName name="a" localSheetId="4">#REF!</definedName>
    <definedName name="a" localSheetId="13">#REF!</definedName>
    <definedName name="a" localSheetId="12">#REF!</definedName>
    <definedName name="a" localSheetId="11">#REF!</definedName>
    <definedName name="a" localSheetId="0">#REF!</definedName>
    <definedName name="a" localSheetId="7">#REF!</definedName>
    <definedName name="a" localSheetId="6">#REF!</definedName>
    <definedName name="a">#REF!</definedName>
    <definedName name="A1GJ61" localSheetId="1">#REF!</definedName>
    <definedName name="A1GJ61" localSheetId="4">#REF!</definedName>
    <definedName name="A1GJ61" localSheetId="13">#REF!</definedName>
    <definedName name="A1GJ61" localSheetId="12">#REF!</definedName>
    <definedName name="A1GJ61" localSheetId="11">#REF!</definedName>
    <definedName name="A1GJ61" localSheetId="0">#REF!</definedName>
    <definedName name="A1GJ61" localSheetId="7">#REF!</definedName>
    <definedName name="A1GJ61" localSheetId="6">#REF!</definedName>
    <definedName name="A1GJ61">#REF!</definedName>
    <definedName name="A2E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2E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2E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2E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">#REF!</definedName>
    <definedName name="ab" localSheetId="1">#REF!</definedName>
    <definedName name="ab" localSheetId="4">#REF!</definedName>
    <definedName name="ab" localSheetId="13">#REF!</definedName>
    <definedName name="ab" localSheetId="12">#REF!</definedName>
    <definedName name="ab" localSheetId="11">#REF!</definedName>
    <definedName name="ab" localSheetId="0">#REF!</definedName>
    <definedName name="ab" localSheetId="7">#REF!</definedName>
    <definedName name="ab" localSheetId="6">#REF!</definedName>
    <definedName name="ab">#REF!</definedName>
    <definedName name="AccCodes">INDIRECT("TB"&amp;"!C:C")</definedName>
    <definedName name="ADL.63">[12]Addl.40!$A$38:$I$284</definedName>
    <definedName name="agri" localSheetId="1">#REF!</definedName>
    <definedName name="agri" localSheetId="4">#REF!</definedName>
    <definedName name="agri" localSheetId="13">#REF!</definedName>
    <definedName name="agri" localSheetId="12">#REF!</definedName>
    <definedName name="agri" localSheetId="11">#REF!</definedName>
    <definedName name="agri" localSheetId="0">#REF!</definedName>
    <definedName name="agri" localSheetId="7">#REF!</definedName>
    <definedName name="agri" localSheetId="6">#REF!</definedName>
    <definedName name="agri">#REF!</definedName>
    <definedName name="AS">'[8]Executive Summary -Thermal'!$I$4:$AY$144</definedName>
    <definedName name="ASSUMPTIONS" localSheetId="1">#REF!</definedName>
    <definedName name="ASSUMPTIONS" localSheetId="4">#REF!</definedName>
    <definedName name="ASSUMPTIONS" localSheetId="13">#REF!</definedName>
    <definedName name="ASSUMPTIONS" localSheetId="12">#REF!</definedName>
    <definedName name="ASSUMPTIONS" localSheetId="11">#REF!</definedName>
    <definedName name="ASSUMPTIONS" localSheetId="0">#REF!</definedName>
    <definedName name="ASSUMPTIONS" localSheetId="7">#REF!</definedName>
    <definedName name="ASSUMPTIONS" localSheetId="6">#REF!</definedName>
    <definedName name="ASSUMPTIONS">#REF!</definedName>
    <definedName name="AUX">'[8]Executive Summary -Thermal'!$A$4:$H$95</definedName>
    <definedName name="b" localSheetId="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9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4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2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an" localSheetId="1">#REF!</definedName>
    <definedName name="Ban" localSheetId="4">#REF!</definedName>
    <definedName name="Ban" localSheetId="13">#REF!</definedName>
    <definedName name="Ban" localSheetId="12">#REF!</definedName>
    <definedName name="Ban" localSheetId="11">#REF!</definedName>
    <definedName name="Ban" localSheetId="0">#REF!</definedName>
    <definedName name="Ban" localSheetId="7">#REF!</definedName>
    <definedName name="Ban" localSheetId="6">#REF!</definedName>
    <definedName name="Ban">#REF!</definedName>
    <definedName name="BH" localSheetId="3">'[2]STN WISE EMR'!#REF!</definedName>
    <definedName name="BH" localSheetId="1">'[2]STN WISE EMR'!#REF!</definedName>
    <definedName name="BH" localSheetId="4">'[2]STN WISE EMR'!#REF!</definedName>
    <definedName name="BH" localSheetId="13">'[2]STN WISE EMR'!#REF!</definedName>
    <definedName name="BH" localSheetId="12">'[2]STN WISE EMR'!#REF!</definedName>
    <definedName name="BH" localSheetId="11">'[2]STN WISE EMR'!#REF!</definedName>
    <definedName name="BH" localSheetId="0">'[2]STN WISE EMR'!#REF!</definedName>
    <definedName name="BH" localSheetId="7">'[2]STN WISE EMR'!#REF!</definedName>
    <definedName name="BH" localSheetId="6">'[2]STN WISE EMR'!#REF!</definedName>
    <definedName name="BH">'[2]STN WISE EMR'!#REF!</definedName>
    <definedName name="BRH" localSheetId="3">'[2]STN WISE EMR'!#REF!</definedName>
    <definedName name="BRH" localSheetId="1">'[2]STN WISE EMR'!#REF!</definedName>
    <definedName name="BRH" localSheetId="4">'[2]STN WISE EMR'!#REF!</definedName>
    <definedName name="BRH" localSheetId="13">'[2]STN WISE EMR'!#REF!</definedName>
    <definedName name="BRH" localSheetId="12">'[2]STN WISE EMR'!#REF!</definedName>
    <definedName name="BRH" localSheetId="11">'[2]STN WISE EMR'!#REF!</definedName>
    <definedName name="BRH" localSheetId="0">'[2]STN WISE EMR'!#REF!</definedName>
    <definedName name="BRH" localSheetId="7">'[2]STN WISE EMR'!#REF!</definedName>
    <definedName name="BRH" localSheetId="6">'[2]STN WISE EMR'!#REF!</definedName>
    <definedName name="BRH">'[2]STN WISE EMR'!#REF!</definedName>
    <definedName name="BUS" localSheetId="1">#REF!</definedName>
    <definedName name="BUS" localSheetId="4">#REF!</definedName>
    <definedName name="BUS" localSheetId="13">#REF!</definedName>
    <definedName name="BUS" localSheetId="12">#REF!</definedName>
    <definedName name="BUS" localSheetId="11">#REF!</definedName>
    <definedName name="BUS" localSheetId="0">#REF!</definedName>
    <definedName name="BUS" localSheetId="7">#REF!</definedName>
    <definedName name="BUS" localSheetId="6">#REF!</definedName>
    <definedName name="BUS">#REF!</definedName>
    <definedName name="Cap_add_and_loss_assumptions" localSheetId="1">#REF!</definedName>
    <definedName name="Cap_add_and_loss_assumptions" localSheetId="4">#REF!</definedName>
    <definedName name="Cap_add_and_loss_assumptions" localSheetId="13">#REF!</definedName>
    <definedName name="Cap_add_and_loss_assumptions" localSheetId="12">#REF!</definedName>
    <definedName name="Cap_add_and_loss_assumptions" localSheetId="11">#REF!</definedName>
    <definedName name="Cap_add_and_loss_assumptions" localSheetId="0">#REF!</definedName>
    <definedName name="Cap_add_and_loss_assumptions" localSheetId="7">#REF!</definedName>
    <definedName name="Cap_add_and_loss_assumptions" localSheetId="6">#REF!</definedName>
    <definedName name="Cap_add_and_loss_assumptions">#REF!</definedName>
    <definedName name="cb" localSheetId="1">#REF!</definedName>
    <definedName name="cb" localSheetId="4">#REF!</definedName>
    <definedName name="cb" localSheetId="13">#REF!</definedName>
    <definedName name="cb" localSheetId="12">#REF!</definedName>
    <definedName name="cb" localSheetId="11">#REF!</definedName>
    <definedName name="cb" localSheetId="0">#REF!</definedName>
    <definedName name="cb" localSheetId="7">#REF!</definedName>
    <definedName name="cb" localSheetId="6">#REF!</definedName>
    <definedName name="cb">#REF!</definedName>
    <definedName name="CDGD" localSheetId="1">[13]C.S.GENERATION!#REF!</definedName>
    <definedName name="CDGD" localSheetId="4">[13]C.S.GENERATION!#REF!</definedName>
    <definedName name="CDGD" localSheetId="13">[13]C.S.GENERATION!#REF!</definedName>
    <definedName name="CDGD" localSheetId="12">[13]C.S.GENERATION!#REF!</definedName>
    <definedName name="CDGD" localSheetId="11">[13]C.S.GENERATION!#REF!</definedName>
    <definedName name="CDGD" localSheetId="0">[13]C.S.GENERATION!#REF!</definedName>
    <definedName name="CDGD" localSheetId="7">[13]C.S.GENERATION!#REF!</definedName>
    <definedName name="CDGD" localSheetId="6">[13]C.S.GENERATION!#REF!</definedName>
    <definedName name="CDGD">[13]C.S.GENERATION!#REF!</definedName>
    <definedName name="Chitradurga" localSheetId="1">#REF!</definedName>
    <definedName name="Chitradurga" localSheetId="4">#REF!</definedName>
    <definedName name="Chitradurga" localSheetId="13">#REF!</definedName>
    <definedName name="Chitradurga" localSheetId="12">#REF!</definedName>
    <definedName name="Chitradurga" localSheetId="11">#REF!</definedName>
    <definedName name="Chitradurga" localSheetId="0">#REF!</definedName>
    <definedName name="Chitradurga" localSheetId="7">#REF!</definedName>
    <definedName name="Chitradurga" localSheetId="6">#REF!</definedName>
    <definedName name="Chitradurga">#REF!</definedName>
    <definedName name="COAL">'[8]Executive Summary -Thermal'!$A$4:$H$96</definedName>
    <definedName name="Consumers" localSheetId="1">#REF!</definedName>
    <definedName name="Consumers" localSheetId="4">#REF!</definedName>
    <definedName name="Consumers" localSheetId="13">#REF!</definedName>
    <definedName name="Consumers" localSheetId="12">#REF!</definedName>
    <definedName name="Consumers" localSheetId="11">#REF!</definedName>
    <definedName name="Consumers" localSheetId="0">#REF!</definedName>
    <definedName name="Consumers" localSheetId="7">#REF!</definedName>
    <definedName name="Consumers" localSheetId="6">#REF!</definedName>
    <definedName name="Consumers">#REF!</definedName>
    <definedName name="CR">[1]DLC!$GS$40:$HM$87</definedName>
    <definedName name="Credit">INDIRECT("TB"&amp;"!F:F")</definedName>
    <definedName name="_xlnm.Criteria">[1]DLC!$GS$304:$HF$305</definedName>
    <definedName name="CSMPD" localSheetId="1">[13]C.S.GENERATION!#REF!</definedName>
    <definedName name="CSMPD" localSheetId="4">[13]C.S.GENERATION!#REF!</definedName>
    <definedName name="CSMPD" localSheetId="13">[13]C.S.GENERATION!#REF!</definedName>
    <definedName name="CSMPD" localSheetId="12">[13]C.S.GENERATION!#REF!</definedName>
    <definedName name="CSMPD" localSheetId="11">[13]C.S.GENERATION!#REF!</definedName>
    <definedName name="CSMPD" localSheetId="0">[13]C.S.GENERATION!#REF!</definedName>
    <definedName name="CSMPD" localSheetId="7">[13]C.S.GENERATION!#REF!</definedName>
    <definedName name="CSMPD" localSheetId="6">[13]C.S.GENERATION!#REF!</definedName>
    <definedName name="CSMPD">[13]C.S.GENERATION!#REF!</definedName>
    <definedName name="D">#N/A</definedName>
    <definedName name="D_T">'[14]Discom Details'!$F$721</definedName>
    <definedName name="DateTimeStamp" localSheetId="1">#REF!</definedName>
    <definedName name="DateTimeStamp" localSheetId="4">#REF!</definedName>
    <definedName name="DateTimeStamp" localSheetId="13">#REF!</definedName>
    <definedName name="DateTimeStamp" localSheetId="12">#REF!</definedName>
    <definedName name="DateTimeStamp" localSheetId="11">#REF!</definedName>
    <definedName name="DateTimeStamp" localSheetId="0">#REF!</definedName>
    <definedName name="DateTimeStamp" localSheetId="7">#REF!</definedName>
    <definedName name="DateTimeStamp" localSheetId="6">#REF!</definedName>
    <definedName name="DateTimeStamp">#REF!</definedName>
    <definedName name="DD" localSheetId="3">'[15]Inter. BCN'!$B:$B</definedName>
    <definedName name="DD">'[15]Inter. BCN'!$B:$B</definedName>
    <definedName name="Debit">INDIRECT("TB"&amp;"!E:E")</definedName>
    <definedName name="Demographic_data" localSheetId="1">#REF!</definedName>
    <definedName name="Demographic_data" localSheetId="4">#REF!</definedName>
    <definedName name="Demographic_data" localSheetId="13">#REF!</definedName>
    <definedName name="Demographic_data" localSheetId="12">#REF!</definedName>
    <definedName name="Demographic_data" localSheetId="11">#REF!</definedName>
    <definedName name="Demographic_data" localSheetId="0">#REF!</definedName>
    <definedName name="Demographic_data" localSheetId="7">#REF!</definedName>
    <definedName name="Demographic_data" localSheetId="6">#REF!</definedName>
    <definedName name="Demographic_data">#REF!</definedName>
    <definedName name="dffddffd" localSheetId="1">#REF!</definedName>
    <definedName name="dffddffd" localSheetId="4">#REF!</definedName>
    <definedName name="dffddffd" localSheetId="13">#REF!</definedName>
    <definedName name="dffddffd" localSheetId="12">#REF!</definedName>
    <definedName name="dffddffd" localSheetId="11">#REF!</definedName>
    <definedName name="dffddffd" localSheetId="0">#REF!</definedName>
    <definedName name="dffddffd" localSheetId="7">#REF!</definedName>
    <definedName name="dffddffd" localSheetId="6">#REF!</definedName>
    <definedName name="dffddffd">#REF!</definedName>
    <definedName name="Discom1F1" localSheetId="1">#REF!</definedName>
    <definedName name="Discom1F1" localSheetId="4">#REF!</definedName>
    <definedName name="Discom1F1" localSheetId="13">#REF!</definedName>
    <definedName name="Discom1F1" localSheetId="12">#REF!</definedName>
    <definedName name="Discom1F1" localSheetId="11">#REF!</definedName>
    <definedName name="Discom1F1" localSheetId="0">#REF!</definedName>
    <definedName name="Discom1F1" localSheetId="7">#REF!</definedName>
    <definedName name="Discom1F1" localSheetId="6">#REF!</definedName>
    <definedName name="Discom1F1">#REF!</definedName>
    <definedName name="Discom1F2" localSheetId="1">#REF!</definedName>
    <definedName name="Discom1F2" localSheetId="4">#REF!</definedName>
    <definedName name="Discom1F2" localSheetId="13">#REF!</definedName>
    <definedName name="Discom1F2" localSheetId="12">#REF!</definedName>
    <definedName name="Discom1F2" localSheetId="11">#REF!</definedName>
    <definedName name="Discom1F2" localSheetId="0">#REF!</definedName>
    <definedName name="Discom1F2" localSheetId="7">#REF!</definedName>
    <definedName name="Discom1F2" localSheetId="6">#REF!</definedName>
    <definedName name="Discom1F2">#REF!</definedName>
    <definedName name="Discom1F3" localSheetId="1">#REF!</definedName>
    <definedName name="Discom1F3" localSheetId="4">#REF!</definedName>
    <definedName name="Discom1F3" localSheetId="13">#REF!</definedName>
    <definedName name="Discom1F3" localSheetId="12">#REF!</definedName>
    <definedName name="Discom1F3" localSheetId="11">#REF!</definedName>
    <definedName name="Discom1F3" localSheetId="0">#REF!</definedName>
    <definedName name="Discom1F3" localSheetId="7">#REF!</definedName>
    <definedName name="Discom1F3" localSheetId="6">#REF!</definedName>
    <definedName name="Discom1F3">#REF!</definedName>
    <definedName name="Discom1F4" localSheetId="1">#REF!</definedName>
    <definedName name="Discom1F4" localSheetId="4">#REF!</definedName>
    <definedName name="Discom1F4" localSheetId="13">#REF!</definedName>
    <definedName name="Discom1F4" localSheetId="12">#REF!</definedName>
    <definedName name="Discom1F4" localSheetId="11">#REF!</definedName>
    <definedName name="Discom1F4" localSheetId="0">#REF!</definedName>
    <definedName name="Discom1F4" localSheetId="7">#REF!</definedName>
    <definedName name="Discom1F4" localSheetId="6">#REF!</definedName>
    <definedName name="Discom1F4">#REF!</definedName>
    <definedName name="Discom1F6" localSheetId="1">#REF!</definedName>
    <definedName name="Discom1F6" localSheetId="4">#REF!</definedName>
    <definedName name="Discom1F6" localSheetId="13">#REF!</definedName>
    <definedName name="Discom1F6" localSheetId="12">#REF!</definedName>
    <definedName name="Discom1F6" localSheetId="11">#REF!</definedName>
    <definedName name="Discom1F6" localSheetId="0">#REF!</definedName>
    <definedName name="Discom1F6" localSheetId="7">#REF!</definedName>
    <definedName name="Discom1F6" localSheetId="6">#REF!</definedName>
    <definedName name="Discom1F6">#REF!</definedName>
    <definedName name="Discom2F1" localSheetId="1">#REF!</definedName>
    <definedName name="Discom2F1" localSheetId="4">#REF!</definedName>
    <definedName name="Discom2F1" localSheetId="13">#REF!</definedName>
    <definedName name="Discom2F1" localSheetId="12">#REF!</definedName>
    <definedName name="Discom2F1" localSheetId="11">#REF!</definedName>
    <definedName name="Discom2F1" localSheetId="0">#REF!</definedName>
    <definedName name="Discom2F1" localSheetId="7">#REF!</definedName>
    <definedName name="Discom2F1" localSheetId="6">#REF!</definedName>
    <definedName name="Discom2F1">#REF!</definedName>
    <definedName name="Discom2F2" localSheetId="1">#REF!</definedName>
    <definedName name="Discom2F2" localSheetId="4">#REF!</definedName>
    <definedName name="Discom2F2" localSheetId="13">#REF!</definedName>
    <definedName name="Discom2F2" localSheetId="12">#REF!</definedName>
    <definedName name="Discom2F2" localSheetId="11">#REF!</definedName>
    <definedName name="Discom2F2" localSheetId="0">#REF!</definedName>
    <definedName name="Discom2F2" localSheetId="7">#REF!</definedName>
    <definedName name="Discom2F2" localSheetId="6">#REF!</definedName>
    <definedName name="Discom2F2">#REF!</definedName>
    <definedName name="Discom2F3" localSheetId="1">#REF!</definedName>
    <definedName name="Discom2F3" localSheetId="4">#REF!</definedName>
    <definedName name="Discom2F3" localSheetId="13">#REF!</definedName>
    <definedName name="Discom2F3" localSheetId="12">#REF!</definedName>
    <definedName name="Discom2F3" localSheetId="11">#REF!</definedName>
    <definedName name="Discom2F3" localSheetId="0">#REF!</definedName>
    <definedName name="Discom2F3" localSheetId="7">#REF!</definedName>
    <definedName name="Discom2F3" localSheetId="6">#REF!</definedName>
    <definedName name="Discom2F3">#REF!</definedName>
    <definedName name="Discom2F4" localSheetId="1">#REF!</definedName>
    <definedName name="Discom2F4" localSheetId="4">#REF!</definedName>
    <definedName name="Discom2F4" localSheetId="13">#REF!</definedName>
    <definedName name="Discom2F4" localSheetId="12">#REF!</definedName>
    <definedName name="Discom2F4" localSheetId="11">#REF!</definedName>
    <definedName name="Discom2F4" localSheetId="0">#REF!</definedName>
    <definedName name="Discom2F4" localSheetId="7">#REF!</definedName>
    <definedName name="Discom2F4" localSheetId="6">#REF!</definedName>
    <definedName name="Discom2F4">#REF!</definedName>
    <definedName name="Discom2F6" localSheetId="1">#REF!</definedName>
    <definedName name="Discom2F6" localSheetId="4">#REF!</definedName>
    <definedName name="Discom2F6" localSheetId="13">#REF!</definedName>
    <definedName name="Discom2F6" localSheetId="12">#REF!</definedName>
    <definedName name="Discom2F6" localSheetId="11">#REF!</definedName>
    <definedName name="Discom2F6" localSheetId="0">#REF!</definedName>
    <definedName name="Discom2F6" localSheetId="7">#REF!</definedName>
    <definedName name="Discom2F6" localSheetId="6">#REF!</definedName>
    <definedName name="Discom2F6">#REF!</definedName>
    <definedName name="DIVISIONS">#REF!</definedName>
    <definedName name="dom" localSheetId="1">#REF!</definedName>
    <definedName name="dom" localSheetId="4">#REF!</definedName>
    <definedName name="dom" localSheetId="13">#REF!</definedName>
    <definedName name="dom" localSheetId="12">#REF!</definedName>
    <definedName name="dom" localSheetId="11">#REF!</definedName>
    <definedName name="dom" localSheetId="0">#REF!</definedName>
    <definedName name="dom" localSheetId="7">#REF!</definedName>
    <definedName name="dom" localSheetId="6">#REF!</definedName>
    <definedName name="dom">#REF!</definedName>
    <definedName name="dpc">'[16]dpc cost'!$D$1</definedName>
    <definedName name="duivisio" localSheetId="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9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1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4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1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12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1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localSheetId="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ivisio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Dur" localSheetId="3">'[15]Inter. BCN'!$AB:$AB</definedName>
    <definedName name="Dur">'[15]Inter. BCN'!$AB:$AB</definedName>
    <definedName name="E_315MVA_Addl_Page1" localSheetId="1">#REF!</definedName>
    <definedName name="E_315MVA_Addl_Page1" localSheetId="4">#REF!</definedName>
    <definedName name="E_315MVA_Addl_Page1" localSheetId="13">#REF!</definedName>
    <definedName name="E_315MVA_Addl_Page1" localSheetId="12">#REF!</definedName>
    <definedName name="E_315MVA_Addl_Page1" localSheetId="11">#REF!</definedName>
    <definedName name="E_315MVA_Addl_Page1" localSheetId="0">#REF!</definedName>
    <definedName name="E_315MVA_Addl_Page1" localSheetId="7">#REF!</definedName>
    <definedName name="E_315MVA_Addl_Page1" localSheetId="6">#REF!</definedName>
    <definedName name="E_315MVA_Addl_Page1">#REF!</definedName>
    <definedName name="E_315MVA_Addl_Page2" localSheetId="1">#REF!</definedName>
    <definedName name="E_315MVA_Addl_Page2" localSheetId="4">#REF!</definedName>
    <definedName name="E_315MVA_Addl_Page2" localSheetId="13">#REF!</definedName>
    <definedName name="E_315MVA_Addl_Page2" localSheetId="12">#REF!</definedName>
    <definedName name="E_315MVA_Addl_Page2" localSheetId="11">#REF!</definedName>
    <definedName name="E_315MVA_Addl_Page2" localSheetId="0">#REF!</definedName>
    <definedName name="E_315MVA_Addl_Page2" localSheetId="7">#REF!</definedName>
    <definedName name="E_315MVA_Addl_Page2" localSheetId="6">#REF!</definedName>
    <definedName name="E_315MVA_Addl_Page2">#REF!</definedName>
    <definedName name="ED" localSheetId="1">#REF!</definedName>
    <definedName name="ED" localSheetId="4">#REF!</definedName>
    <definedName name="ED" localSheetId="13">#REF!</definedName>
    <definedName name="ED" localSheetId="12">#REF!</definedName>
    <definedName name="ED" localSheetId="11">#REF!</definedName>
    <definedName name="ED" localSheetId="0">#REF!</definedName>
    <definedName name="ED" localSheetId="7">#REF!</definedName>
    <definedName name="ED" localSheetId="6">#REF!</definedName>
    <definedName name="ED">#REF!</definedName>
    <definedName name="EF">#REF!</definedName>
    <definedName name="Energy_sales" localSheetId="1">#REF!</definedName>
    <definedName name="Energy_sales" localSheetId="4">#REF!</definedName>
    <definedName name="Energy_sales" localSheetId="13">#REF!</definedName>
    <definedName name="Energy_sales" localSheetId="12">#REF!</definedName>
    <definedName name="Energy_sales" localSheetId="11">#REF!</definedName>
    <definedName name="Energy_sales" localSheetId="0">#REF!</definedName>
    <definedName name="Energy_sales" localSheetId="7">#REF!</definedName>
    <definedName name="Energy_sales" localSheetId="6">#REF!</definedName>
    <definedName name="Energy_sales">#REF!</definedName>
    <definedName name="Error_Types" localSheetId="1">#REF!</definedName>
    <definedName name="Error_Types" localSheetId="4">#REF!</definedName>
    <definedName name="Error_Types" localSheetId="13">#REF!</definedName>
    <definedName name="Error_Types" localSheetId="12">#REF!</definedName>
    <definedName name="Error_Types" localSheetId="11">#REF!</definedName>
    <definedName name="Error_Types" localSheetId="0">#REF!</definedName>
    <definedName name="Error_Types" localSheetId="7">#REF!</definedName>
    <definedName name="Error_Types" localSheetId="6">#REF!</definedName>
    <definedName name="Error_Types">#REF!</definedName>
    <definedName name="_xlnm.Extract">[1]DLC!$GS$307:$HF$322</definedName>
    <definedName name="FdrT" localSheetId="3">'[15]Inter. BCN'!$I:$I</definedName>
    <definedName name="FdrT">'[15]Inter. BCN'!$I:$I</definedName>
    <definedName name="fgffgfg" localSheetId="1">#REF!</definedName>
    <definedName name="fgffgfg" localSheetId="4">#REF!</definedName>
    <definedName name="fgffgfg" localSheetId="13">#REF!</definedName>
    <definedName name="fgffgfg" localSheetId="12">#REF!</definedName>
    <definedName name="fgffgfg" localSheetId="11">#REF!</definedName>
    <definedName name="fgffgfg" localSheetId="0">#REF!</definedName>
    <definedName name="fgffgfg" localSheetId="7">#REF!</definedName>
    <definedName name="fgffgfg" localSheetId="6">#REF!</definedName>
    <definedName name="fgffgfg">#REF!</definedName>
    <definedName name="Fuel_Exp_CY" localSheetId="1">#REF!</definedName>
    <definedName name="Fuel_Exp_CY" localSheetId="4">#REF!</definedName>
    <definedName name="Fuel_Exp_CY" localSheetId="13">#REF!</definedName>
    <definedName name="Fuel_Exp_CY" localSheetId="12">#REF!</definedName>
    <definedName name="Fuel_Exp_CY" localSheetId="11">#REF!</definedName>
    <definedName name="Fuel_Exp_CY" localSheetId="0">#REF!</definedName>
    <definedName name="Fuel_Exp_CY" localSheetId="7">#REF!</definedName>
    <definedName name="Fuel_Exp_CY" localSheetId="6">#REF!</definedName>
    <definedName name="Fuel_Exp_CY">#REF!</definedName>
    <definedName name="Fuel_Exp_EY" localSheetId="1">#REF!</definedName>
    <definedName name="Fuel_Exp_EY" localSheetId="4">#REF!</definedName>
    <definedName name="Fuel_Exp_EY" localSheetId="13">#REF!</definedName>
    <definedName name="Fuel_Exp_EY" localSheetId="12">#REF!</definedName>
    <definedName name="Fuel_Exp_EY" localSheetId="11">#REF!</definedName>
    <definedName name="Fuel_Exp_EY" localSheetId="0">#REF!</definedName>
    <definedName name="Fuel_Exp_EY" localSheetId="7">#REF!</definedName>
    <definedName name="Fuel_Exp_EY" localSheetId="6">#REF!</definedName>
    <definedName name="Fuel_Exp_EY">#REF!</definedName>
    <definedName name="Fuel_Exp_PY" localSheetId="1">#REF!</definedName>
    <definedName name="Fuel_Exp_PY" localSheetId="4">#REF!</definedName>
    <definedName name="Fuel_Exp_PY" localSheetId="13">#REF!</definedName>
    <definedName name="Fuel_Exp_PY" localSheetId="12">#REF!</definedName>
    <definedName name="Fuel_Exp_PY" localSheetId="11">#REF!</definedName>
    <definedName name="Fuel_Exp_PY" localSheetId="0">#REF!</definedName>
    <definedName name="Fuel_Exp_PY" localSheetId="7">#REF!</definedName>
    <definedName name="Fuel_Exp_PY" localSheetId="6">#REF!</definedName>
    <definedName name="Fuel_Exp_PY">#REF!</definedName>
    <definedName name="GENPUF">'[8]Executive Summary -Thermal'!$A$4:$H$161</definedName>
    <definedName name="GH" localSheetId="3">'[2]STN WISE EMR'!#REF!</definedName>
    <definedName name="GH" localSheetId="1">'[2]STN WISE EMR'!#REF!</definedName>
    <definedName name="GH" localSheetId="4">'[2]STN WISE EMR'!#REF!</definedName>
    <definedName name="GH" localSheetId="13">'[2]STN WISE EMR'!#REF!</definedName>
    <definedName name="GH" localSheetId="12">'[2]STN WISE EMR'!#REF!</definedName>
    <definedName name="GH" localSheetId="11">'[2]STN WISE EMR'!#REF!</definedName>
    <definedName name="GH" localSheetId="0">'[2]STN WISE EMR'!#REF!</definedName>
    <definedName name="GH" localSheetId="7">'[2]STN WISE EMR'!#REF!</definedName>
    <definedName name="GH" localSheetId="6">'[2]STN WISE EMR'!#REF!</definedName>
    <definedName name="GH">'[2]STN WISE EMR'!#REF!</definedName>
    <definedName name="HFOHSD">'[8]Executive Summary -Thermal'!$A$4:$H$96</definedName>
    <definedName name="hiriyur" localSheetId="1">#REF!</definedName>
    <definedName name="hiriyur" localSheetId="4">#REF!</definedName>
    <definedName name="hiriyur" localSheetId="13">#REF!</definedName>
    <definedName name="hiriyur" localSheetId="12">#REF!</definedName>
    <definedName name="hiriyur" localSheetId="11">#REF!</definedName>
    <definedName name="hiriyur" localSheetId="0">#REF!</definedName>
    <definedName name="hiriyur" localSheetId="7">#REF!</definedName>
    <definedName name="hiriyur" localSheetId="6">#REF!</definedName>
    <definedName name="hiriyur">#REF!</definedName>
    <definedName name="Horizontal_Not_Selected" localSheetId="1">#REF!</definedName>
    <definedName name="Horizontal_Not_Selected" localSheetId="4">#REF!</definedName>
    <definedName name="Horizontal_Not_Selected" localSheetId="13">#REF!</definedName>
    <definedName name="Horizontal_Not_Selected" localSheetId="12">#REF!</definedName>
    <definedName name="Horizontal_Not_Selected" localSheetId="11">#REF!</definedName>
    <definedName name="Horizontal_Not_Selected" localSheetId="0">#REF!</definedName>
    <definedName name="Horizontal_Not_Selected" localSheetId="7">#REF!</definedName>
    <definedName name="Horizontal_Not_Selected" localSheetId="6">#REF!</definedName>
    <definedName name="Horizontal_Not_Selected">#REF!</definedName>
    <definedName name="HrrPF" localSheetId="1">#REF!</definedName>
    <definedName name="HrrPF" localSheetId="4">#REF!</definedName>
    <definedName name="HrrPF" localSheetId="13">#REF!</definedName>
    <definedName name="HrrPF" localSheetId="12">#REF!</definedName>
    <definedName name="HrrPF" localSheetId="11">#REF!</definedName>
    <definedName name="HrrPF" localSheetId="0">#REF!</definedName>
    <definedName name="HrrPF" localSheetId="7">#REF!</definedName>
    <definedName name="HrrPF" localSheetId="6">#REF!</definedName>
    <definedName name="HrrPF">#REF!</definedName>
    <definedName name="HYR" localSheetId="1">#REF!</definedName>
    <definedName name="HYR" localSheetId="4">#REF!</definedName>
    <definedName name="HYR" localSheetId="13">#REF!</definedName>
    <definedName name="HYR" localSheetId="12">#REF!</definedName>
    <definedName name="HYR" localSheetId="11">#REF!</definedName>
    <definedName name="HYR" localSheetId="0">#REF!</definedName>
    <definedName name="HYR" localSheetId="7">#REF!</definedName>
    <definedName name="HYR" localSheetId="6">#REF!</definedName>
    <definedName name="HYR">#REF!</definedName>
    <definedName name="I" localSheetId="1">#REF!</definedName>
    <definedName name="I" localSheetId="4">#REF!</definedName>
    <definedName name="I" localSheetId="13">#REF!</definedName>
    <definedName name="I" localSheetId="12">#REF!</definedName>
    <definedName name="I" localSheetId="11">#REF!</definedName>
    <definedName name="I" localSheetId="0">#REF!</definedName>
    <definedName name="I" localSheetId="7">#REF!</definedName>
    <definedName name="I" localSheetId="6">#REF!</definedName>
    <definedName name="I">#REF!</definedName>
    <definedName name="IN">[1]DLC!$GS$2:$HF$22</definedName>
    <definedName name="Intt_Charge_cY" localSheetId="1">#REF!,#REF!</definedName>
    <definedName name="Intt_Charge_cY" localSheetId="4">#REF!,#REF!</definedName>
    <definedName name="Intt_Charge_cY" localSheetId="13">#REF!,#REF!</definedName>
    <definedName name="Intt_Charge_cY" localSheetId="12">#REF!,#REF!</definedName>
    <definedName name="Intt_Charge_cY" localSheetId="11">#REF!,#REF!</definedName>
    <definedName name="Intt_Charge_cY" localSheetId="0">#REF!,#REF!</definedName>
    <definedName name="Intt_Charge_cY" localSheetId="7">#REF!,#REF!</definedName>
    <definedName name="Intt_Charge_cY" localSheetId="6">#REF!,#REF!</definedName>
    <definedName name="Intt_Charge_cY">#REF!,#REF!</definedName>
    <definedName name="Intt_Charge_cy_1">'[17]A 3.7'!$H$35,'[17]A 3.7'!$H$44</definedName>
    <definedName name="Intt_Charge_eY" localSheetId="1">#REF!,#REF!</definedName>
    <definedName name="Intt_Charge_eY" localSheetId="4">#REF!,#REF!</definedName>
    <definedName name="Intt_Charge_eY" localSheetId="13">#REF!,#REF!</definedName>
    <definedName name="Intt_Charge_eY" localSheetId="12">#REF!,#REF!</definedName>
    <definedName name="Intt_Charge_eY" localSheetId="11">#REF!,#REF!</definedName>
    <definedName name="Intt_Charge_eY" localSheetId="0">#REF!,#REF!</definedName>
    <definedName name="Intt_Charge_eY" localSheetId="7">#REF!,#REF!</definedName>
    <definedName name="Intt_Charge_eY" localSheetId="6">#REF!,#REF!</definedName>
    <definedName name="Intt_Charge_eY">#REF!,#REF!</definedName>
    <definedName name="Intt_Charge_ey_1">'[17]A 3.7'!$I$35,'[17]A 3.7'!$I$44</definedName>
    <definedName name="Intt_Charge_PY" localSheetId="1">#REF!,#REF!</definedName>
    <definedName name="Intt_Charge_PY" localSheetId="4">#REF!,#REF!</definedName>
    <definedName name="Intt_Charge_PY" localSheetId="13">#REF!,#REF!</definedName>
    <definedName name="Intt_Charge_PY" localSheetId="12">#REF!,#REF!</definedName>
    <definedName name="Intt_Charge_PY" localSheetId="11">#REF!,#REF!</definedName>
    <definedName name="Intt_Charge_PY" localSheetId="0">#REF!,#REF!</definedName>
    <definedName name="Intt_Charge_PY" localSheetId="7">#REF!,#REF!</definedName>
    <definedName name="Intt_Charge_PY" localSheetId="6">#REF!,#REF!</definedName>
    <definedName name="Intt_Charge_PY">#REF!,#REF!</definedName>
    <definedName name="Intt_Charge_py_1">'[17]A 3.7'!$G$35,'[17]A 3.7'!$G$44</definedName>
    <definedName name="Investment_Plan" localSheetId="1">#REF!,#REF!</definedName>
    <definedName name="Investment_Plan" localSheetId="4">#REF!,#REF!</definedName>
    <definedName name="Investment_Plan" localSheetId="13">#REF!,#REF!</definedName>
    <definedName name="Investment_Plan" localSheetId="12">#REF!,#REF!</definedName>
    <definedName name="Investment_Plan" localSheetId="11">#REF!,#REF!</definedName>
    <definedName name="Investment_Plan" localSheetId="0">#REF!,#REF!</definedName>
    <definedName name="Investment_Plan" localSheetId="7">#REF!,#REF!</definedName>
    <definedName name="Investment_Plan" localSheetId="6">#REF!,#REF!</definedName>
    <definedName name="Investment_Plan">#REF!,#REF!</definedName>
    <definedName name="JV10Group_944" localSheetId="1">#REF!</definedName>
    <definedName name="JV10Group_944" localSheetId="4">#REF!</definedName>
    <definedName name="JV10Group_944" localSheetId="13">#REF!</definedName>
    <definedName name="JV10Group_944" localSheetId="12">#REF!</definedName>
    <definedName name="JV10Group_944" localSheetId="11">#REF!</definedName>
    <definedName name="JV10Group_944" localSheetId="0">#REF!</definedName>
    <definedName name="JV10Group_944" localSheetId="7">#REF!</definedName>
    <definedName name="JV10Group_944" localSheetId="6">#REF!</definedName>
    <definedName name="JV10Group_944">#REF!</definedName>
    <definedName name="JV14Group_944" localSheetId="1">#REF!</definedName>
    <definedName name="JV14Group_944" localSheetId="4">#REF!</definedName>
    <definedName name="JV14Group_944" localSheetId="13">#REF!</definedName>
    <definedName name="JV14Group_944" localSheetId="12">#REF!</definedName>
    <definedName name="JV14Group_944" localSheetId="11">#REF!</definedName>
    <definedName name="JV14Group_944" localSheetId="0">#REF!</definedName>
    <definedName name="JV14Group_944" localSheetId="7">#REF!</definedName>
    <definedName name="JV14Group_944" localSheetId="6">#REF!</definedName>
    <definedName name="JV14Group_944">#REF!</definedName>
    <definedName name="k" localSheetId="3">'[2]STN WISE EMR'!#REF!</definedName>
    <definedName name="k" localSheetId="1">'[2]STN WISE EMR'!#REF!</definedName>
    <definedName name="k" localSheetId="4">'[2]STN WISE EMR'!#REF!</definedName>
    <definedName name="k" localSheetId="13">'[2]STN WISE EMR'!#REF!</definedName>
    <definedName name="k" localSheetId="12">'[2]STN WISE EMR'!#REF!</definedName>
    <definedName name="k" localSheetId="11">'[2]STN WISE EMR'!#REF!</definedName>
    <definedName name="k" localSheetId="0">'[2]STN WISE EMR'!#REF!</definedName>
    <definedName name="k" localSheetId="7">'[2]STN WISE EMR'!#REF!</definedName>
    <definedName name="k" localSheetId="6">'[2]STN WISE EMR'!#REF!</definedName>
    <definedName name="k">'[2]STN WISE EMR'!#REF!</definedName>
    <definedName name="K2000_">#N/A</definedName>
    <definedName name="KEII">'[8]Executive Summary -Thermal'!$H$4:$I$31</definedName>
    <definedName name="KEIIU">'[8]Executive Summary -Thermal'!$A$4:$F$31</definedName>
    <definedName name="kghlkoliy" localSheetId="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9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1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4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1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12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1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localSheetId="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ghlkoliy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kk" localSheetId="3" hidden="1">{#N/A,#N/A,FALSE,"2002-03 Form 1.3a";#N/A,#N/A,FALSE,"2003-04 Form 1.3a";#N/A,#N/A,FALSE,"Avai- CY";#N/A,#N/A,FALSE,"Avai- EY";#N/A,#N/A,FALSE,"Demand vs Availability"}</definedName>
    <definedName name="kk" localSheetId="9" hidden="1">{#N/A,#N/A,FALSE,"2002-03 Form 1.3a";#N/A,#N/A,FALSE,"2003-04 Form 1.3a";#N/A,#N/A,FALSE,"Avai- CY";#N/A,#N/A,FALSE,"Avai- EY";#N/A,#N/A,FALSE,"Demand vs Availability"}</definedName>
    <definedName name="kk" localSheetId="10" hidden="1">{#N/A,#N/A,FALSE,"2002-03 Form 1.3a";#N/A,#N/A,FALSE,"2003-04 Form 1.3a";#N/A,#N/A,FALSE,"Avai- CY";#N/A,#N/A,FALSE,"Avai- EY";#N/A,#N/A,FALSE,"Demand vs Availability"}</definedName>
    <definedName name="kk" localSheetId="4" hidden="1">{#N/A,#N/A,FALSE,"2002-03 Form 1.3a";#N/A,#N/A,FALSE,"2003-04 Form 1.3a";#N/A,#N/A,FALSE,"Avai- CY";#N/A,#N/A,FALSE,"Avai- EY";#N/A,#N/A,FALSE,"Demand vs Availability"}</definedName>
    <definedName name="kk" localSheetId="13" hidden="1">{#N/A,#N/A,FALSE,"2002-03 Form 1.3a";#N/A,#N/A,FALSE,"2003-04 Form 1.3a";#N/A,#N/A,FALSE,"Avai- CY";#N/A,#N/A,FALSE,"Avai- EY";#N/A,#N/A,FALSE,"Demand vs Availability"}</definedName>
    <definedName name="kk" localSheetId="12" hidden="1">{#N/A,#N/A,FALSE,"2002-03 Form 1.3a";#N/A,#N/A,FALSE,"2003-04 Form 1.3a";#N/A,#N/A,FALSE,"Avai- CY";#N/A,#N/A,FALSE,"Avai- EY";#N/A,#N/A,FALSE,"Demand vs Availability"}</definedName>
    <definedName name="kk" localSheetId="11" hidden="1">{#N/A,#N/A,FALSE,"2002-03 Form 1.3a";#N/A,#N/A,FALSE,"2003-04 Form 1.3a";#N/A,#N/A,FALSE,"Avai- CY";#N/A,#N/A,FALSE,"Avai- EY";#N/A,#N/A,FALSE,"Demand vs Availability"}</definedName>
    <definedName name="kk" localSheetId="0" hidden="1">{#N/A,#N/A,FALSE,"2002-03 Form 1.3a";#N/A,#N/A,FALSE,"2003-04 Form 1.3a";#N/A,#N/A,FALSE,"Avai- CY";#N/A,#N/A,FALSE,"Avai- EY";#N/A,#N/A,FALSE,"Demand vs Availability"}</definedName>
    <definedName name="kk" hidden="1">{#N/A,#N/A,FALSE,"2002-03 Form 1.3a";#N/A,#N/A,FALSE,"2003-04 Form 1.3a";#N/A,#N/A,FALSE,"Avai- CY";#N/A,#N/A,FALSE,"Avai- EY";#N/A,#N/A,FALSE,"Demand vs Availability"}</definedName>
    <definedName name="l" localSheetId="3" hidden="1">{#N/A,#N/A,FALSE,"2002-03 Form 1.3a";#N/A,#N/A,FALSE,"2003-04 Form 1.3a";#N/A,#N/A,FALSE,"Avai- CY";#N/A,#N/A,FALSE,"Avai- EY";#N/A,#N/A,FALSE,"Demand vs Availability"}</definedName>
    <definedName name="l" localSheetId="9" hidden="1">{#N/A,#N/A,FALSE,"2002-03 Form 1.3a";#N/A,#N/A,FALSE,"2003-04 Form 1.3a";#N/A,#N/A,FALSE,"Avai- CY";#N/A,#N/A,FALSE,"Avai- EY";#N/A,#N/A,FALSE,"Demand vs Availability"}</definedName>
    <definedName name="l" localSheetId="10" hidden="1">{#N/A,#N/A,FALSE,"2002-03 Form 1.3a";#N/A,#N/A,FALSE,"2003-04 Form 1.3a";#N/A,#N/A,FALSE,"Avai- CY";#N/A,#N/A,FALSE,"Avai- EY";#N/A,#N/A,FALSE,"Demand vs Availability"}</definedName>
    <definedName name="l" localSheetId="4" hidden="1">{#N/A,#N/A,FALSE,"2002-03 Form 1.3a";#N/A,#N/A,FALSE,"2003-04 Form 1.3a";#N/A,#N/A,FALSE,"Avai- CY";#N/A,#N/A,FALSE,"Avai- EY";#N/A,#N/A,FALSE,"Demand vs Availability"}</definedName>
    <definedName name="l" localSheetId="13" hidden="1">{#N/A,#N/A,FALSE,"2002-03 Form 1.3a";#N/A,#N/A,FALSE,"2003-04 Form 1.3a";#N/A,#N/A,FALSE,"Avai- CY";#N/A,#N/A,FALSE,"Avai- EY";#N/A,#N/A,FALSE,"Demand vs Availability"}</definedName>
    <definedName name="l" localSheetId="12" hidden="1">{#N/A,#N/A,FALSE,"2002-03 Form 1.3a";#N/A,#N/A,FALSE,"2003-04 Form 1.3a";#N/A,#N/A,FALSE,"Avai- CY";#N/A,#N/A,FALSE,"Avai- EY";#N/A,#N/A,FALSE,"Demand vs Availability"}</definedName>
    <definedName name="l" localSheetId="11" hidden="1">{#N/A,#N/A,FALSE,"2002-03 Form 1.3a";#N/A,#N/A,FALSE,"2003-04 Form 1.3a";#N/A,#N/A,FALSE,"Avai- CY";#N/A,#N/A,FALSE,"Avai- EY";#N/A,#N/A,FALSE,"Demand vs Availability"}</definedName>
    <definedName name="l" localSheetId="0" hidden="1">{#N/A,#N/A,FALSE,"2002-03 Form 1.3a";#N/A,#N/A,FALSE,"2003-04 Form 1.3a";#N/A,#N/A,FALSE,"Avai- CY";#N/A,#N/A,FALSE,"Avai- EY";#N/A,#N/A,FALSE,"Demand vs Availability"}</definedName>
    <definedName name="l" hidden="1">{#N/A,#N/A,FALSE,"2002-03 Form 1.3a";#N/A,#N/A,FALSE,"2003-04 Form 1.3a";#N/A,#N/A,FALSE,"Avai- CY";#N/A,#N/A,FALSE,"Avai- EY";#N/A,#N/A,FALSE,"Demand vs Availability"}</definedName>
    <definedName name="LEVEL" localSheetId="1">#REF!</definedName>
    <definedName name="LEVEL" localSheetId="4">#REF!</definedName>
    <definedName name="LEVEL" localSheetId="13">#REF!</definedName>
    <definedName name="LEVEL" localSheetId="12">#REF!</definedName>
    <definedName name="LEVEL" localSheetId="11">#REF!</definedName>
    <definedName name="LEVEL" localSheetId="0">#REF!</definedName>
    <definedName name="LEVEL" localSheetId="7">#REF!</definedName>
    <definedName name="LEVEL" localSheetId="6">#REF!</definedName>
    <definedName name="LEVEL">#REF!</definedName>
    <definedName name="Live_Integrity" localSheetId="1">[18]Inputs!#REF!</definedName>
    <definedName name="Live_Integrity" localSheetId="4">[18]Inputs!#REF!</definedName>
    <definedName name="Live_Integrity" localSheetId="13">[18]Inputs!#REF!</definedName>
    <definedName name="Live_Integrity" localSheetId="12">[18]Inputs!#REF!</definedName>
    <definedName name="Live_Integrity" localSheetId="11">[18]Inputs!#REF!</definedName>
    <definedName name="Live_Integrity" localSheetId="0">[18]Inputs!#REF!</definedName>
    <definedName name="Live_Integrity" localSheetId="7">[18]Inputs!#REF!</definedName>
    <definedName name="Live_Integrity" localSheetId="6">[18]Inputs!#REF!</definedName>
    <definedName name="Live_Integrity">[18]Inputs!#REF!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ind" localSheetId="1">#REF!</definedName>
    <definedName name="ltind" localSheetId="4">#REF!</definedName>
    <definedName name="ltind" localSheetId="13">#REF!</definedName>
    <definedName name="ltind" localSheetId="12">#REF!</definedName>
    <definedName name="ltind" localSheetId="11">#REF!</definedName>
    <definedName name="ltind" localSheetId="0">#REF!</definedName>
    <definedName name="ltind" localSheetId="7">#REF!</definedName>
    <definedName name="ltind" localSheetId="6">#REF!</definedName>
    <definedName name="ltind">#REF!</definedName>
    <definedName name="Master_Integrity" localSheetId="1">[18]Inputs!#REF!</definedName>
    <definedName name="Master_Integrity" localSheetId="4">[18]Inputs!#REF!</definedName>
    <definedName name="Master_Integrity" localSheetId="13">[18]Inputs!#REF!</definedName>
    <definedName name="Master_Integrity" localSheetId="12">[18]Inputs!#REF!</definedName>
    <definedName name="Master_Integrity" localSheetId="11">[18]Inputs!#REF!</definedName>
    <definedName name="Master_Integrity" localSheetId="0">[18]Inputs!#REF!</definedName>
    <definedName name="Master_Integrity" localSheetId="7">[18]Inputs!#REF!</definedName>
    <definedName name="Master_Integrity" localSheetId="6">[18]Inputs!#REF!</definedName>
    <definedName name="Master_Integrity">[18]Inputs!#REF!</definedName>
    <definedName name="Master_Signals" localSheetId="1">[18]Inputs!#REF!</definedName>
    <definedName name="Master_Signals" localSheetId="4">[18]Inputs!#REF!</definedName>
    <definedName name="Master_Signals" localSheetId="13">[18]Inputs!#REF!</definedName>
    <definedName name="Master_Signals" localSheetId="12">[18]Inputs!#REF!</definedName>
    <definedName name="Master_Signals" localSheetId="11">[18]Inputs!#REF!</definedName>
    <definedName name="Master_Signals" localSheetId="0">[18]Inputs!#REF!</definedName>
    <definedName name="Master_Signals" localSheetId="7">[18]Inputs!#REF!</definedName>
    <definedName name="Master_Signals" localSheetId="6">[18]Inputs!#REF!</definedName>
    <definedName name="Master_Signals">[18]Inputs!#REF!</definedName>
    <definedName name="mdm" localSheetId="1">#REF!</definedName>
    <definedName name="mdm" localSheetId="4">#REF!</definedName>
    <definedName name="mdm" localSheetId="13">#REF!</definedName>
    <definedName name="mdm" localSheetId="12">#REF!</definedName>
    <definedName name="mdm" localSheetId="11">#REF!</definedName>
    <definedName name="mdm" localSheetId="0">#REF!</definedName>
    <definedName name="mdm" localSheetId="7">#REF!</definedName>
    <definedName name="mdm" localSheetId="6">#REF!</definedName>
    <definedName name="mdm">#REF!</definedName>
    <definedName name="MEPE">'[8]Executive Summary -Thermal'!$I$4:$EG$36</definedName>
    <definedName name="MF17CB">#REF!</definedName>
    <definedName name="mill" localSheetId="1">#REF!</definedName>
    <definedName name="mill" localSheetId="4">#REF!</definedName>
    <definedName name="mill" localSheetId="13">#REF!</definedName>
    <definedName name="mill" localSheetId="12">#REF!</definedName>
    <definedName name="mill" localSheetId="11">#REF!</definedName>
    <definedName name="mill" localSheetId="0">#REF!</definedName>
    <definedName name="mill" localSheetId="7">#REF!</definedName>
    <definedName name="mill" localSheetId="6">#REF!</definedName>
    <definedName name="mill">#REF!</definedName>
    <definedName name="mm">#REF!</definedName>
    <definedName name="mmm">#REF!</definedName>
    <definedName name="MOD">'[8]Executive Summary -Thermal'!$A$162:$H$257</definedName>
    <definedName name="MTPI" localSheetId="1">#REF!</definedName>
    <definedName name="MTPI" localSheetId="4">#REF!</definedName>
    <definedName name="MTPI" localSheetId="13">#REF!</definedName>
    <definedName name="MTPI" localSheetId="12">#REF!</definedName>
    <definedName name="MTPI" localSheetId="11">#REF!</definedName>
    <definedName name="MTPI" localSheetId="0">#REF!</definedName>
    <definedName name="MTPI" localSheetId="7">#REF!</definedName>
    <definedName name="MTPI" localSheetId="6">#REF!</definedName>
    <definedName name="MTPI">#REF!</definedName>
    <definedName name="Name_Company">[18]Inputs!$E$140</definedName>
    <definedName name="Name_Model">[18]Inputs!$E$141</definedName>
    <definedName name="Name_Project">[18]Inputs!$E$142</definedName>
    <definedName name="NameBaseCase" localSheetId="1">#REF!</definedName>
    <definedName name="NameBaseCase" localSheetId="4">#REF!</definedName>
    <definedName name="NameBaseCase" localSheetId="13">#REF!</definedName>
    <definedName name="NameBaseCase" localSheetId="12">#REF!</definedName>
    <definedName name="NameBaseCase" localSheetId="11">#REF!</definedName>
    <definedName name="NameBaseCase" localSheetId="0">#REF!</definedName>
    <definedName name="NameBaseCase" localSheetId="7">#REF!</definedName>
    <definedName name="NameBaseCase" localSheetId="6">#REF!</definedName>
    <definedName name="NameBaseCase">#REF!</definedName>
    <definedName name="nn">#REF!</definedName>
    <definedName name="NNN">#REF!</definedName>
    <definedName name="nnnn" localSheetId="1">#REF!</definedName>
    <definedName name="nnnn" localSheetId="4">#REF!</definedName>
    <definedName name="nnnn" localSheetId="13">#REF!</definedName>
    <definedName name="nnnn" localSheetId="12">#REF!</definedName>
    <definedName name="nnnn" localSheetId="11">#REF!</definedName>
    <definedName name="nnnn" localSheetId="0">#REF!</definedName>
    <definedName name="nnnn" localSheetId="7">#REF!</definedName>
    <definedName name="nnnn" localSheetId="6">#REF!</definedName>
    <definedName name="nnnn">#REF!</definedName>
    <definedName name="NonDom" localSheetId="1">#REF!</definedName>
    <definedName name="NonDom" localSheetId="4">#REF!</definedName>
    <definedName name="NonDom" localSheetId="13">#REF!</definedName>
    <definedName name="NonDom" localSheetId="12">#REF!</definedName>
    <definedName name="NonDom" localSheetId="11">#REF!</definedName>
    <definedName name="NonDom" localSheetId="0">#REF!</definedName>
    <definedName name="NonDom" localSheetId="7">#REF!</definedName>
    <definedName name="NonDom" localSheetId="6">#REF!</definedName>
    <definedName name="NonDom">#REF!</definedName>
    <definedName name="p" localSheetId="1">#REF!</definedName>
    <definedName name="p" localSheetId="4">#REF!</definedName>
    <definedName name="p" localSheetId="13">#REF!</definedName>
    <definedName name="p" localSheetId="12">#REF!</definedName>
    <definedName name="p" localSheetId="11">#REF!</definedName>
    <definedName name="p" localSheetId="0">#REF!</definedName>
    <definedName name="p" localSheetId="7">#REF!</definedName>
    <definedName name="p" localSheetId="6">#REF!</definedName>
    <definedName name="p">#REF!</definedName>
    <definedName name="Pop_Ratio" localSheetId="1">#REF!</definedName>
    <definedName name="Pop_Ratio" localSheetId="4">#REF!</definedName>
    <definedName name="Pop_Ratio" localSheetId="13">#REF!</definedName>
    <definedName name="Pop_Ratio" localSheetId="12">#REF!</definedName>
    <definedName name="Pop_Ratio" localSheetId="11">#REF!</definedName>
    <definedName name="Pop_Ratio" localSheetId="0">#REF!</definedName>
    <definedName name="Pop_Ratio" localSheetId="7">#REF!</definedName>
    <definedName name="Pop_Ratio" localSheetId="6">#REF!</definedName>
    <definedName name="Pop_Ratio">#REF!</definedName>
    <definedName name="_xlnm.Print_Area" localSheetId="1">'Feeder Details'!$B$1:$U$5</definedName>
    <definedName name="_xlnm.Print_Area" localSheetId="4">'Feederwise Energy Audit'!$A$1:$BR$65</definedName>
    <definedName name="_xlnm.Print_Area" localSheetId="13">'Feederwise Energy Audit (2)'!$A$1:$P$62</definedName>
    <definedName name="_xlnm.Print_Area" localSheetId="12">'Feederwise Energy Audit (3)'!$A$1:$Z$56</definedName>
    <definedName name="_xlnm.Print_Area" localSheetId="11">'Feederwise Energy Audit (4)'!$A$1:$AG$62</definedName>
    <definedName name="_xlnm.Print_Area" localSheetId="0">'Input Energy'!$A$1:$AH$18</definedName>
    <definedName name="_xlnm.Print_Area" localSheetId="2">'T&amp;D Loss Abstract '!$A$1:$P$6</definedName>
    <definedName name="_xlnm.Print_Titles" localSheetId="3">#REF!</definedName>
    <definedName name="_xlnm.Print_Titles" localSheetId="4">#REF!</definedName>
    <definedName name="_xlnm.Print_Titles" localSheetId="13">#REF!</definedName>
    <definedName name="_xlnm.Print_Titles" localSheetId="12">#REF!</definedName>
    <definedName name="_xlnm.Print_Titles" localSheetId="11">#REF!</definedName>
    <definedName name="_xlnm.Print_Titles" localSheetId="0">#REF!</definedName>
    <definedName name="_xlnm.Print_Titles">#REF!</definedName>
    <definedName name="Print_Tittles" localSheetId="1">#REF!</definedName>
    <definedName name="Print_Tittles" localSheetId="4">#REF!</definedName>
    <definedName name="Print_Tittles" localSheetId="13">#REF!</definedName>
    <definedName name="Print_Tittles" localSheetId="12">#REF!</definedName>
    <definedName name="Print_Tittles" localSheetId="11">#REF!</definedName>
    <definedName name="Print_Tittles" localSheetId="0">#REF!</definedName>
    <definedName name="Print_Tittles" localSheetId="7">#REF!</definedName>
    <definedName name="Print_Tittles" localSheetId="6">#REF!</definedName>
    <definedName name="Print_Tittles">#REF!</definedName>
    <definedName name="PTPI" localSheetId="1">#REF!</definedName>
    <definedName name="PTPI" localSheetId="4">#REF!</definedName>
    <definedName name="PTPI" localSheetId="13">#REF!</definedName>
    <definedName name="PTPI" localSheetId="12">#REF!</definedName>
    <definedName name="PTPI" localSheetId="11">#REF!</definedName>
    <definedName name="PTPI" localSheetId="0">#REF!</definedName>
    <definedName name="PTPI" localSheetId="7">#REF!</definedName>
    <definedName name="PTPI" localSheetId="6">#REF!</definedName>
    <definedName name="PTPI">#REF!</definedName>
    <definedName name="Pumps_and_Meterisation" localSheetId="1">#REF!</definedName>
    <definedName name="Pumps_and_Meterisation" localSheetId="4">#REF!</definedName>
    <definedName name="Pumps_and_Meterisation" localSheetId="13">#REF!</definedName>
    <definedName name="Pumps_and_Meterisation" localSheetId="12">#REF!</definedName>
    <definedName name="Pumps_and_Meterisation" localSheetId="11">#REF!</definedName>
    <definedName name="Pumps_and_Meterisation" localSheetId="0">#REF!</definedName>
    <definedName name="Pumps_and_Meterisation" localSheetId="7">#REF!</definedName>
    <definedName name="Pumps_and_Meterisation" localSheetId="6">#REF!</definedName>
    <definedName name="Pumps_and_Meterisation">#REF!</definedName>
    <definedName name="q" localSheetId="1">#REF!</definedName>
    <definedName name="q" localSheetId="4">#REF!</definedName>
    <definedName name="q" localSheetId="13">#REF!</definedName>
    <definedName name="q" localSheetId="12">#REF!</definedName>
    <definedName name="q" localSheetId="11">#REF!</definedName>
    <definedName name="q" localSheetId="0">#REF!</definedName>
    <definedName name="q" localSheetId="7">#REF!</definedName>
    <definedName name="q" localSheetId="6">#REF!</definedName>
    <definedName name="q">#REF!</definedName>
    <definedName name="R_">#N/A</definedName>
    <definedName name="R_15_00_01" localSheetId="1">#REF!</definedName>
    <definedName name="R_15_00_01" localSheetId="4">#REF!</definedName>
    <definedName name="R_15_00_01" localSheetId="13">#REF!</definedName>
    <definedName name="R_15_00_01" localSheetId="12">#REF!</definedName>
    <definedName name="R_15_00_01" localSheetId="11">#REF!</definedName>
    <definedName name="R_15_00_01" localSheetId="0">#REF!</definedName>
    <definedName name="R_15_00_01" localSheetId="7">#REF!</definedName>
    <definedName name="R_15_00_01" localSheetId="6">#REF!</definedName>
    <definedName name="R_15_00_01">#REF!</definedName>
    <definedName name="REASON" localSheetId="3">'[15]Inter. BCN'!$A:$A</definedName>
    <definedName name="REASON">'[15]Inter. BCN'!$A:$A</definedName>
    <definedName name="Recon" localSheetId="1">#REF!</definedName>
    <definedName name="Recon" localSheetId="4">#REF!</definedName>
    <definedName name="Recon" localSheetId="13">#REF!</definedName>
    <definedName name="Recon" localSheetId="12">#REF!</definedName>
    <definedName name="Recon" localSheetId="11">#REF!</definedName>
    <definedName name="Recon" localSheetId="0">#REF!</definedName>
    <definedName name="Recon" localSheetId="7">#REF!</definedName>
    <definedName name="Recon" localSheetId="6">#REF!</definedName>
    <definedName name="Recon">#REF!</definedName>
    <definedName name="recon1" localSheetId="1">#REF!</definedName>
    <definedName name="recon1" localSheetId="4">#REF!</definedName>
    <definedName name="recon1" localSheetId="13">#REF!</definedName>
    <definedName name="recon1" localSheetId="12">#REF!</definedName>
    <definedName name="recon1" localSheetId="11">#REF!</definedName>
    <definedName name="recon1" localSheetId="0">#REF!</definedName>
    <definedName name="recon1" localSheetId="7">#REF!</definedName>
    <definedName name="recon1" localSheetId="6">#REF!</definedName>
    <definedName name="recon1">#REF!</definedName>
    <definedName name="RH" localSheetId="3">'[2]STN WISE EMR'!#REF!</definedName>
    <definedName name="RH" localSheetId="1">'[2]STN WISE EMR'!#REF!</definedName>
    <definedName name="RH" localSheetId="4">'[2]STN WISE EMR'!#REF!</definedName>
    <definedName name="RH" localSheetId="13">'[2]STN WISE EMR'!#REF!</definedName>
    <definedName name="RH" localSheetId="12">'[2]STN WISE EMR'!#REF!</definedName>
    <definedName name="RH" localSheetId="11">'[2]STN WISE EMR'!#REF!</definedName>
    <definedName name="RH" localSheetId="0">'[2]STN WISE EMR'!#REF!</definedName>
    <definedName name="RH" localSheetId="7">'[2]STN WISE EMR'!#REF!</definedName>
    <definedName name="RH" localSheetId="6">'[2]STN WISE EMR'!#REF!</definedName>
    <definedName name="RH">'[2]STN WISE EMR'!#REF!</definedName>
    <definedName name="s" localSheetId="1">#REF!</definedName>
    <definedName name="s" localSheetId="4">#REF!</definedName>
    <definedName name="s" localSheetId="13">#REF!</definedName>
    <definedName name="s" localSheetId="12">#REF!</definedName>
    <definedName name="s" localSheetId="11">#REF!</definedName>
    <definedName name="s" localSheetId="0">#REF!</definedName>
    <definedName name="s" localSheetId="7">#REF!</definedName>
    <definedName name="s" localSheetId="6">#REF!</definedName>
    <definedName name="s">#REF!</definedName>
    <definedName name="Scenario" localSheetId="1">#REF!</definedName>
    <definedName name="Scenario" localSheetId="4">#REF!</definedName>
    <definedName name="Scenario" localSheetId="13">#REF!</definedName>
    <definedName name="Scenario" localSheetId="12">#REF!</definedName>
    <definedName name="Scenario" localSheetId="11">#REF!</definedName>
    <definedName name="Scenario" localSheetId="0">#REF!</definedName>
    <definedName name="Scenario" localSheetId="7">#REF!</definedName>
    <definedName name="Scenario" localSheetId="6">#REF!</definedName>
    <definedName name="Scenario">#REF!</definedName>
    <definedName name="Scenario_Name" localSheetId="1">#REF!</definedName>
    <definedName name="Scenario_Name" localSheetId="4">#REF!</definedName>
    <definedName name="Scenario_Name" localSheetId="13">#REF!</definedName>
    <definedName name="Scenario_Name" localSheetId="12">#REF!</definedName>
    <definedName name="Scenario_Name" localSheetId="11">#REF!</definedName>
    <definedName name="Scenario_Name" localSheetId="0">#REF!</definedName>
    <definedName name="Scenario_Name" localSheetId="7">#REF!</definedName>
    <definedName name="Scenario_Name" localSheetId="6">#REF!</definedName>
    <definedName name="Scenario_Name">#REF!</definedName>
    <definedName name="Scheme" localSheetId="1">#REF!,#REF!</definedName>
    <definedName name="Scheme" localSheetId="4">#REF!,#REF!</definedName>
    <definedName name="Scheme" localSheetId="13">#REF!,#REF!</definedName>
    <definedName name="Scheme" localSheetId="12">#REF!,#REF!</definedName>
    <definedName name="Scheme" localSheetId="11">#REF!,#REF!</definedName>
    <definedName name="Scheme" localSheetId="0">#REF!,#REF!</definedName>
    <definedName name="Scheme" localSheetId="7">#REF!,#REF!</definedName>
    <definedName name="Scheme" localSheetId="6">#REF!,#REF!</definedName>
    <definedName name="Scheme">#REF!,#REF!</definedName>
    <definedName name="Select_Horizontal" localSheetId="1">#REF!</definedName>
    <definedName name="Select_Horizontal" localSheetId="4">#REF!</definedName>
    <definedName name="Select_Horizontal" localSheetId="13">#REF!</definedName>
    <definedName name="Select_Horizontal" localSheetId="12">#REF!</definedName>
    <definedName name="Select_Horizontal" localSheetId="11">#REF!</definedName>
    <definedName name="Select_Horizontal" localSheetId="0">#REF!</definedName>
    <definedName name="Select_Horizontal" localSheetId="7">#REF!</definedName>
    <definedName name="Select_Horizontal" localSheetId="6">#REF!</definedName>
    <definedName name="Select_Horizontal">#REF!</definedName>
    <definedName name="Select_Vertical" localSheetId="1">#REF!</definedName>
    <definedName name="Select_Vertical" localSheetId="4">#REF!</definedName>
    <definedName name="Select_Vertical" localSheetId="13">#REF!</definedName>
    <definedName name="Select_Vertical" localSheetId="12">#REF!</definedName>
    <definedName name="Select_Vertical" localSheetId="11">#REF!</definedName>
    <definedName name="Select_Vertical" localSheetId="0">#REF!</definedName>
    <definedName name="Select_Vertical" localSheetId="7">#REF!</definedName>
    <definedName name="Select_Vertical" localSheetId="6">#REF!</definedName>
    <definedName name="Select_Vertical">#REF!</definedName>
    <definedName name="sfdfsff" localSheetId="1">#REF!</definedName>
    <definedName name="sfdfsff" localSheetId="4">#REF!</definedName>
    <definedName name="sfdfsff" localSheetId="13">#REF!</definedName>
    <definedName name="sfdfsff" localSheetId="12">#REF!</definedName>
    <definedName name="sfdfsff" localSheetId="11">#REF!</definedName>
    <definedName name="sfdfsff" localSheetId="0">#REF!</definedName>
    <definedName name="sfdfsff" localSheetId="7">#REF!</definedName>
    <definedName name="sfdfsff" localSheetId="6">#REF!</definedName>
    <definedName name="sfdfsff">#REF!</definedName>
    <definedName name="shft1">[16]SUMMERY!$P$1</definedName>
    <definedName name="shftI">[19]SUMMERY!$P$1</definedName>
    <definedName name="SHTA" localSheetId="3">#REF!</definedName>
    <definedName name="SHTA" localSheetId="4">#REF!</definedName>
    <definedName name="SHTA" localSheetId="13">#REF!</definedName>
    <definedName name="SHTA" localSheetId="12">#REF!</definedName>
    <definedName name="SHTA" localSheetId="11">#REF!</definedName>
    <definedName name="SHTA" localSheetId="0">#REF!</definedName>
    <definedName name="SHTA">#REF!</definedName>
    <definedName name="shta1">#REF!</definedName>
    <definedName name="Specific_Consumption" localSheetId="1">#REF!</definedName>
    <definedName name="Specific_Consumption" localSheetId="4">#REF!</definedName>
    <definedName name="Specific_Consumption" localSheetId="13">#REF!</definedName>
    <definedName name="Specific_Consumption" localSheetId="12">#REF!</definedName>
    <definedName name="Specific_Consumption" localSheetId="11">#REF!</definedName>
    <definedName name="Specific_Consumption" localSheetId="0">#REF!</definedName>
    <definedName name="Specific_Consumption" localSheetId="7">#REF!</definedName>
    <definedName name="Specific_Consumption" localSheetId="6">#REF!</definedName>
    <definedName name="Specific_Consumption">#REF!</definedName>
    <definedName name="ss" localSheetId="1">#REF!</definedName>
    <definedName name="ss" localSheetId="4">#REF!</definedName>
    <definedName name="ss" localSheetId="13">#REF!</definedName>
    <definedName name="ss" localSheetId="12">#REF!</definedName>
    <definedName name="ss" localSheetId="11">#REF!</definedName>
    <definedName name="ss" localSheetId="0">#REF!</definedName>
    <definedName name="ss" localSheetId="7">#REF!</definedName>
    <definedName name="ss" localSheetId="6">#REF!</definedName>
    <definedName name="ss">#REF!</definedName>
    <definedName name="sss">#REF!</definedName>
    <definedName name="sssss" localSheetId="1">#REF!</definedName>
    <definedName name="sssss" localSheetId="4">#REF!</definedName>
    <definedName name="sssss" localSheetId="13">#REF!</definedName>
    <definedName name="sssss" localSheetId="12">#REF!</definedName>
    <definedName name="sssss" localSheetId="11">#REF!</definedName>
    <definedName name="sssss" localSheetId="0">#REF!</definedName>
    <definedName name="sssss" localSheetId="7">#REF!</definedName>
    <definedName name="sssss" localSheetId="6">#REF!</definedName>
    <definedName name="sssss">#REF!</definedName>
    <definedName name="StnT" localSheetId="3">'[15]Inter. BCN'!$F:$F</definedName>
    <definedName name="StnT">'[15]Inter. BCN'!$F:$F</definedName>
    <definedName name="STPI" localSheetId="1">#REF!</definedName>
    <definedName name="STPI" localSheetId="4">#REF!</definedName>
    <definedName name="STPI" localSheetId="13">#REF!</definedName>
    <definedName name="STPI" localSheetId="12">#REF!</definedName>
    <definedName name="STPI" localSheetId="11">#REF!</definedName>
    <definedName name="STPI" localSheetId="0">#REF!</definedName>
    <definedName name="STPI" localSheetId="7">#REF!</definedName>
    <definedName name="STPI" localSheetId="6">#REF!</definedName>
    <definedName name="STPI">#REF!</definedName>
    <definedName name="Styles" localSheetId="1">#REF!</definedName>
    <definedName name="Styles" localSheetId="4">#REF!</definedName>
    <definedName name="Styles" localSheetId="13">#REF!</definedName>
    <definedName name="Styles" localSheetId="12">#REF!</definedName>
    <definedName name="Styles" localSheetId="11">#REF!</definedName>
    <definedName name="Styles" localSheetId="0">#REF!</definedName>
    <definedName name="Styles" localSheetId="7">#REF!</definedName>
    <definedName name="Styles" localSheetId="6">#REF!</definedName>
    <definedName name="Styles">#REF!</definedName>
    <definedName name="Sup" localSheetId="1">#REF!</definedName>
    <definedName name="Sup" localSheetId="4">#REF!</definedName>
    <definedName name="Sup" localSheetId="13">#REF!</definedName>
    <definedName name="Sup" localSheetId="12">#REF!</definedName>
    <definedName name="Sup" localSheetId="11">#REF!</definedName>
    <definedName name="Sup" localSheetId="0">#REF!</definedName>
    <definedName name="Sup" localSheetId="7">#REF!</definedName>
    <definedName name="Sup" localSheetId="6">#REF!</definedName>
    <definedName name="Sup">#REF!</definedName>
    <definedName name="Supp" localSheetId="1">#REF!</definedName>
    <definedName name="Supp" localSheetId="4">#REF!</definedName>
    <definedName name="Supp" localSheetId="13">#REF!</definedName>
    <definedName name="Supp" localSheetId="12">#REF!</definedName>
    <definedName name="Supp" localSheetId="11">#REF!</definedName>
    <definedName name="Supp" localSheetId="0">#REF!</definedName>
    <definedName name="Supp" localSheetId="7">#REF!</definedName>
    <definedName name="Supp" localSheetId="6">#REF!</definedName>
    <definedName name="Supp">#REF!</definedName>
    <definedName name="T_T">'[14]Discom Details'!$F$720</definedName>
    <definedName name="thou" localSheetId="1">#REF!</definedName>
    <definedName name="thou" localSheetId="4">#REF!</definedName>
    <definedName name="thou" localSheetId="13">#REF!</definedName>
    <definedName name="thou" localSheetId="12">#REF!</definedName>
    <definedName name="thou" localSheetId="11">#REF!</definedName>
    <definedName name="thou" localSheetId="0">#REF!</definedName>
    <definedName name="thou" localSheetId="7">#REF!</definedName>
    <definedName name="thou" localSheetId="6">#REF!</definedName>
    <definedName name="thou">#REF!</definedName>
    <definedName name="THPROG" localSheetId="3">'[2]STN WISE EMR'!#REF!</definedName>
    <definedName name="THPROG" localSheetId="1">'[2]STN WISE EMR'!#REF!</definedName>
    <definedName name="THPROG" localSheetId="4">'[2]STN WISE EMR'!#REF!</definedName>
    <definedName name="THPROG" localSheetId="13">'[2]STN WISE EMR'!#REF!</definedName>
    <definedName name="THPROG" localSheetId="12">'[2]STN WISE EMR'!#REF!</definedName>
    <definedName name="THPROG" localSheetId="11">'[2]STN WISE EMR'!#REF!</definedName>
    <definedName name="THPROG" localSheetId="0">'[2]STN WISE EMR'!#REF!</definedName>
    <definedName name="THPROG" localSheetId="7">'[2]STN WISE EMR'!#REF!</definedName>
    <definedName name="THPROG" localSheetId="6">'[2]STN WISE EMR'!#REF!</definedName>
    <definedName name="THPROG">'[2]STN WISE EMR'!#REF!</definedName>
    <definedName name="TN" localSheetId="3">'[2]STN WISE EMR'!#REF!</definedName>
    <definedName name="TN" localSheetId="1">'[2]STN WISE EMR'!#REF!</definedName>
    <definedName name="TN" localSheetId="4">'[2]STN WISE EMR'!#REF!</definedName>
    <definedName name="TN" localSheetId="13">'[2]STN WISE EMR'!#REF!</definedName>
    <definedName name="TN" localSheetId="12">'[2]STN WISE EMR'!#REF!</definedName>
    <definedName name="TN" localSheetId="11">'[2]STN WISE EMR'!#REF!</definedName>
    <definedName name="TN" localSheetId="0">'[2]STN WISE EMR'!#REF!</definedName>
    <definedName name="TN" localSheetId="7">'[2]STN WISE EMR'!#REF!</definedName>
    <definedName name="TN" localSheetId="6">'[2]STN WISE EMR'!#REF!</definedName>
    <definedName name="TN">'[2]STN WISE EMR'!#REF!</definedName>
    <definedName name="TVA">'[8]Executive Summary -Thermal'!$A$4:$H$126</definedName>
    <definedName name="UFS" localSheetId="3">'[15]Inter. BCN'!$C:$C</definedName>
    <definedName name="UFS">'[15]Inter. BCN'!$C:$C</definedName>
    <definedName name="UG" localSheetId="1">#REF!</definedName>
    <definedName name="UG" localSheetId="4">#REF!</definedName>
    <definedName name="UG" localSheetId="13">#REF!</definedName>
    <definedName name="UG" localSheetId="12">#REF!</definedName>
    <definedName name="UG" localSheetId="11">#REF!</definedName>
    <definedName name="UG" localSheetId="0">#REF!</definedName>
    <definedName name="UG" localSheetId="7">#REF!</definedName>
    <definedName name="UG" localSheetId="6">#REF!</definedName>
    <definedName name="UG">#REF!</definedName>
    <definedName name="uj" localSheetId="1">#REF!,#REF!</definedName>
    <definedName name="uj" localSheetId="4">#REF!,#REF!</definedName>
    <definedName name="uj" localSheetId="13">#REF!,#REF!</definedName>
    <definedName name="uj" localSheetId="12">#REF!,#REF!</definedName>
    <definedName name="uj" localSheetId="11">#REF!,#REF!</definedName>
    <definedName name="uj" localSheetId="0">#REF!,#REF!</definedName>
    <definedName name="uj" localSheetId="7">#REF!,#REF!</definedName>
    <definedName name="uj" localSheetId="6">#REF!,#REF!</definedName>
    <definedName name="uj">#REF!,#REF!</definedName>
    <definedName name="un" localSheetId="3">'[20]A 3.7'!$I$35,'[20]A 3.7'!$I$44</definedName>
    <definedName name="un" localSheetId="10">'[20]A 3.7'!$I$35,'[20]A 3.7'!$I$44</definedName>
    <definedName name="un" localSheetId="4">'[21]A 3.7'!$I$35,'[21]A 3.7'!$I$44</definedName>
    <definedName name="un" localSheetId="13">'[21]A 3.7'!$I$35,'[21]A 3.7'!$I$44</definedName>
    <definedName name="un" localSheetId="12">'[21]A 3.7'!$I$35,'[21]A 3.7'!$I$44</definedName>
    <definedName name="un" localSheetId="11">'[21]A 3.7'!$I$35,'[21]A 3.7'!$I$44</definedName>
    <definedName name="un" localSheetId="0">'[20]A 3.7'!$I$35,'[20]A 3.7'!$I$44</definedName>
    <definedName name="un">'[20]A 3.7'!$I$35,'[20]A 3.7'!$I$44</definedName>
    <definedName name="Unrestricted_Specific_Consumption" localSheetId="1">#REF!</definedName>
    <definedName name="Unrestricted_Specific_Consumption" localSheetId="4">#REF!</definedName>
    <definedName name="Unrestricted_Specific_Consumption" localSheetId="13">#REF!</definedName>
    <definedName name="Unrestricted_Specific_Consumption" localSheetId="12">#REF!</definedName>
    <definedName name="Unrestricted_Specific_Consumption" localSheetId="11">#REF!</definedName>
    <definedName name="Unrestricted_Specific_Consumption" localSheetId="0">#REF!</definedName>
    <definedName name="Unrestricted_Specific_Consumption" localSheetId="7">#REF!</definedName>
    <definedName name="Unrestricted_Specific_Consumption" localSheetId="6">#REF!</definedName>
    <definedName name="Unrestricted_Specific_Consumption">#REF!</definedName>
    <definedName name="Vertical_Not_Selected" localSheetId="1">#REF!</definedName>
    <definedName name="Vertical_Not_Selected" localSheetId="4">#REF!</definedName>
    <definedName name="Vertical_Not_Selected" localSheetId="13">#REF!</definedName>
    <definedName name="Vertical_Not_Selected" localSheetId="12">#REF!</definedName>
    <definedName name="Vertical_Not_Selected" localSheetId="11">#REF!</definedName>
    <definedName name="Vertical_Not_Selected" localSheetId="0">#REF!</definedName>
    <definedName name="Vertical_Not_Selected" localSheetId="7">#REF!</definedName>
    <definedName name="Vertical_Not_Selected" localSheetId="6">#REF!</definedName>
    <definedName name="Vertical_Not_Selected">#REF!</definedName>
    <definedName name="vij">#REF!</definedName>
    <definedName name="WIP_944" localSheetId="1">#REF!</definedName>
    <definedName name="WIP_944" localSheetId="4">#REF!</definedName>
    <definedName name="WIP_944" localSheetId="13">#REF!</definedName>
    <definedName name="WIP_944" localSheetId="12">#REF!</definedName>
    <definedName name="WIP_944" localSheetId="11">#REF!</definedName>
    <definedName name="WIP_944" localSheetId="0">#REF!</definedName>
    <definedName name="WIP_944" localSheetId="7">#REF!</definedName>
    <definedName name="WIP_944" localSheetId="6">#REF!</definedName>
    <definedName name="WIP_944">#REF!</definedName>
    <definedName name="WIPComments" localSheetId="1">#REF!</definedName>
    <definedName name="WIPComments" localSheetId="4">#REF!</definedName>
    <definedName name="WIPComments" localSheetId="13">#REF!</definedName>
    <definedName name="WIPComments" localSheetId="12">#REF!</definedName>
    <definedName name="WIPComments" localSheetId="11">#REF!</definedName>
    <definedName name="WIPComments" localSheetId="0">#REF!</definedName>
    <definedName name="WIPComments" localSheetId="7">#REF!</definedName>
    <definedName name="WIPComments" localSheetId="6">#REF!</definedName>
    <definedName name="WIPComments">#REF!</definedName>
    <definedName name="WIPMacroStart" localSheetId="1">#REF!</definedName>
    <definedName name="WIPMacroStart" localSheetId="4">#REF!</definedName>
    <definedName name="WIPMacroStart" localSheetId="13">#REF!</definedName>
    <definedName name="WIPMacroStart" localSheetId="12">#REF!</definedName>
    <definedName name="WIPMacroStart" localSheetId="11">#REF!</definedName>
    <definedName name="WIPMacroStart" localSheetId="0">#REF!</definedName>
    <definedName name="WIPMacroStart" localSheetId="7">#REF!</definedName>
    <definedName name="WIPMacroStart" localSheetId="6">#REF!</definedName>
    <definedName name="WIPMacroStart">#REF!</definedName>
    <definedName name="wrn.ARR._.Forms." localSheetId="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9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4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2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Output." localSheetId="3" hidden="1">{#N/A,#N/A,FALSE,"2000-01 Form 1.3a";#N/A,#N/A,FALSE,"H1 2001-02 Form 1.3a";#N/A,#N/A,FALSE,"H2 2001-02 Form 1.3a";#N/A,#N/A,FALSE,"2001-02 Form 1.3a";#N/A,#N/A,FALSE,"2002-03 Form 1.3a"}</definedName>
    <definedName name="wrn.ARR._.Output." localSheetId="9" hidden="1">{#N/A,#N/A,FALSE,"2000-01 Form 1.3a";#N/A,#N/A,FALSE,"H1 2001-02 Form 1.3a";#N/A,#N/A,FALSE,"H2 2001-02 Form 1.3a";#N/A,#N/A,FALSE,"2001-02 Form 1.3a";#N/A,#N/A,FALSE,"2002-03 Form 1.3a"}</definedName>
    <definedName name="wrn.ARR._.Output." localSheetId="10" hidden="1">{#N/A,#N/A,FALSE,"2000-01 Form 1.3a";#N/A,#N/A,FALSE,"H1 2001-02 Form 1.3a";#N/A,#N/A,FALSE,"H2 2001-02 Form 1.3a";#N/A,#N/A,FALSE,"2001-02 Form 1.3a";#N/A,#N/A,FALSE,"2002-03 Form 1.3a"}</definedName>
    <definedName name="wrn.ARR._.Output." localSheetId="4" hidden="1">{#N/A,#N/A,FALSE,"2000-01 Form 1.3a";#N/A,#N/A,FALSE,"H1 2001-02 Form 1.3a";#N/A,#N/A,FALSE,"H2 2001-02 Form 1.3a";#N/A,#N/A,FALSE,"2001-02 Form 1.3a";#N/A,#N/A,FALSE,"2002-03 Form 1.3a"}</definedName>
    <definedName name="wrn.ARR._.Output." localSheetId="13" hidden="1">{#N/A,#N/A,FALSE,"2000-01 Form 1.3a";#N/A,#N/A,FALSE,"H1 2001-02 Form 1.3a";#N/A,#N/A,FALSE,"H2 2001-02 Form 1.3a";#N/A,#N/A,FALSE,"2001-02 Form 1.3a";#N/A,#N/A,FALSE,"2002-03 Form 1.3a"}</definedName>
    <definedName name="wrn.ARR._.Output." localSheetId="12" hidden="1">{#N/A,#N/A,FALSE,"2000-01 Form 1.3a";#N/A,#N/A,FALSE,"H1 2001-02 Form 1.3a";#N/A,#N/A,FALSE,"H2 2001-02 Form 1.3a";#N/A,#N/A,FALSE,"2001-02 Form 1.3a";#N/A,#N/A,FALSE,"2002-03 Form 1.3a"}</definedName>
    <definedName name="wrn.ARR._.Output." localSheetId="11" hidden="1">{#N/A,#N/A,FALSE,"2000-01 Form 1.3a";#N/A,#N/A,FALSE,"H1 2001-02 Form 1.3a";#N/A,#N/A,FALSE,"H2 2001-02 Form 1.3a";#N/A,#N/A,FALSE,"2001-02 Form 1.3a";#N/A,#N/A,FALSE,"2002-03 Form 1.3a"}</definedName>
    <definedName name="wrn.ARR._.Output." localSheetId="0" hidden="1">{#N/A,#N/A,FALSE,"2000-01 Form 1.3a";#N/A,#N/A,FALSE,"H1 2001-02 Form 1.3a";#N/A,#N/A,FALSE,"H2 2001-02 Form 1.3a";#N/A,#N/A,FALSE,"2001-02 Form 1.3a";#N/A,#N/A,FALSE,"2002-03 Form 1.3a"}</definedName>
    <definedName name="wrn.ARR._.Output." hidden="1">{#N/A,#N/A,FALSE,"2000-01 Form 1.3a";#N/A,#N/A,FALSE,"H1 2001-02 Form 1.3a";#N/A,#N/A,FALSE,"H2 2001-02 Form 1.3a";#N/A,#N/A,FALSE,"2001-02 Form 1.3a";#N/A,#N/A,FALSE,"2002-03 Form 1.3a"}</definedName>
    <definedName name="wrn.Consolidated._.report._.on._.all._.companies." localSheetId="3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9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4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3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2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1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Output._.forms." localSheetId="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9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4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2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Forms." localSheetId="3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9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0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4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3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2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1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0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PP." localSheetId="3" hidden="1">{#N/A,#N/A,FALSE,"2002-03 Form 1.3a";#N/A,#N/A,FALSE,"2003-04 Form 1.3a";#N/A,#N/A,FALSE,"Avai- CY";#N/A,#N/A,FALSE,"Avai- EY";#N/A,#N/A,FALSE,"Demand vs Availability"}</definedName>
    <definedName name="wrn.PP." localSheetId="9" hidden="1">{#N/A,#N/A,FALSE,"2002-03 Form 1.3a";#N/A,#N/A,FALSE,"2003-04 Form 1.3a";#N/A,#N/A,FALSE,"Avai- CY";#N/A,#N/A,FALSE,"Avai- EY";#N/A,#N/A,FALSE,"Demand vs Availability"}</definedName>
    <definedName name="wrn.PP." localSheetId="10" hidden="1">{#N/A,#N/A,FALSE,"2002-03 Form 1.3a";#N/A,#N/A,FALSE,"2003-04 Form 1.3a";#N/A,#N/A,FALSE,"Avai- CY";#N/A,#N/A,FALSE,"Avai- EY";#N/A,#N/A,FALSE,"Demand vs Availability"}</definedName>
    <definedName name="wrn.PP." localSheetId="4" hidden="1">{#N/A,#N/A,FALSE,"2002-03 Form 1.3a";#N/A,#N/A,FALSE,"2003-04 Form 1.3a";#N/A,#N/A,FALSE,"Avai- CY";#N/A,#N/A,FALSE,"Avai- EY";#N/A,#N/A,FALSE,"Demand vs Availability"}</definedName>
    <definedName name="wrn.PP." localSheetId="13" hidden="1">{#N/A,#N/A,FALSE,"2002-03 Form 1.3a";#N/A,#N/A,FALSE,"2003-04 Form 1.3a";#N/A,#N/A,FALSE,"Avai- CY";#N/A,#N/A,FALSE,"Avai- EY";#N/A,#N/A,FALSE,"Demand vs Availability"}</definedName>
    <definedName name="wrn.PP." localSheetId="12" hidden="1">{#N/A,#N/A,FALSE,"2002-03 Form 1.3a";#N/A,#N/A,FALSE,"2003-04 Form 1.3a";#N/A,#N/A,FALSE,"Avai- CY";#N/A,#N/A,FALSE,"Avai- EY";#N/A,#N/A,FALSE,"Demand vs Availability"}</definedName>
    <definedName name="wrn.PP." localSheetId="11" hidden="1">{#N/A,#N/A,FALSE,"2002-03 Form 1.3a";#N/A,#N/A,FALSE,"2003-04 Form 1.3a";#N/A,#N/A,FALSE,"Avai- CY";#N/A,#N/A,FALSE,"Avai- EY";#N/A,#N/A,FALSE,"Demand vs Availability"}</definedName>
    <definedName name="wrn.PP." localSheetId="0" hidden="1">{#N/A,#N/A,FALSE,"2002-03 Form 1.3a";#N/A,#N/A,FALSE,"2003-04 Form 1.3a";#N/A,#N/A,FALSE,"Avai- CY";#N/A,#N/A,FALSE,"Avai- EY";#N/A,#N/A,FALSE,"Demand vs Availability"}</definedName>
    <definedName name="wrn.PP." hidden="1">{#N/A,#N/A,FALSE,"2002-03 Form 1.3a";#N/A,#N/A,FALSE,"2003-04 Form 1.3a";#N/A,#N/A,FALSE,"Avai- CY";#N/A,#N/A,FALSE,"Avai- EY";#N/A,#N/A,FALSE,"Demand vs Availability"}</definedName>
    <definedName name="wrn.Reports._.of._.NPDCL." localSheetId="3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9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0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4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3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2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0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W" localSheetId="3">#REF!</definedName>
    <definedName name="WW" localSheetId="4">#REF!</definedName>
    <definedName name="WW" localSheetId="13">#REF!</definedName>
    <definedName name="WW" localSheetId="12">#REF!</definedName>
    <definedName name="WW" localSheetId="11">#REF!</definedName>
    <definedName name="WW" localSheetId="0">#REF!</definedName>
    <definedName name="WW">#REF!</definedName>
    <definedName name="X1_" localSheetId="1">#REF!</definedName>
    <definedName name="X1_" localSheetId="4">#REF!</definedName>
    <definedName name="X1_" localSheetId="13">#REF!</definedName>
    <definedName name="X1_" localSheetId="12">#REF!</definedName>
    <definedName name="X1_" localSheetId="11">#REF!</definedName>
    <definedName name="X1_" localSheetId="0">#REF!</definedName>
    <definedName name="X1_" localSheetId="7">#REF!</definedName>
    <definedName name="X1_" localSheetId="6">#REF!</definedName>
    <definedName name="X1_">#REF!</definedName>
    <definedName name="Y122_">[1]DLC!$HR$109</definedName>
    <definedName name="YEAR" localSheetId="1">#REF!</definedName>
    <definedName name="YEAR" localSheetId="4">#REF!</definedName>
    <definedName name="YEAR" localSheetId="13">#REF!</definedName>
    <definedName name="YEAR" localSheetId="12">#REF!</definedName>
    <definedName name="YEAR" localSheetId="11">#REF!</definedName>
    <definedName name="YEAR" localSheetId="0">#REF!</definedName>
    <definedName name="YEAR" localSheetId="7">#REF!</definedName>
    <definedName name="YEAR" localSheetId="6">#REF!</definedName>
    <definedName name="YEAR">#REF!</definedName>
    <definedName name="YEARLY">[8]TWELVE!$A$3:$Q$445</definedName>
    <definedName name="YTPI" localSheetId="1">#REF!</definedName>
    <definedName name="YTPI" localSheetId="4">#REF!</definedName>
    <definedName name="YTPI" localSheetId="13">#REF!</definedName>
    <definedName name="YTPI" localSheetId="12">#REF!</definedName>
    <definedName name="YTPI" localSheetId="11">#REF!</definedName>
    <definedName name="YTPI" localSheetId="0">#REF!</definedName>
    <definedName name="YTPI" localSheetId="7">#REF!</definedName>
    <definedName name="YTPI" localSheetId="6">#REF!</definedName>
    <definedName name="YT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<sst xmlns="http://schemas.openxmlformats.org/spreadsheetml/2006/main" count="2244" uniqueCount="536">
  <si>
    <t>Sub Division wise AT&amp;C and T&amp;D loss Abstract for the month of</t>
  </si>
  <si>
    <t>July-25 INPUT and August-25 DCB</t>
  </si>
  <si>
    <t xml:space="preserve">Energy Audit of Feeders </t>
  </si>
  <si>
    <t>of Kyatsandra Sub Division</t>
  </si>
  <si>
    <t>Name of the Sub Division</t>
  </si>
  <si>
    <t>Total No of Feeders</t>
  </si>
  <si>
    <t>Input Energy in Units  
(Feeder Consumption)</t>
  </si>
  <si>
    <t xml:space="preserve">Station Auxiliary consumption in Units  </t>
  </si>
  <si>
    <t xml:space="preserve">Import Energy in Units  </t>
  </si>
  <si>
    <t xml:space="preserve">Export Energy in Units  </t>
  </si>
  <si>
    <t xml:space="preserve">EHT Consumption in Units  </t>
  </si>
  <si>
    <t>11KV Wheeled Energy in Units   (Input)</t>
  </si>
  <si>
    <t>Above 11KV Wheeled Energy in Units   (Input)</t>
  </si>
  <si>
    <t>11KV Open Acess in Units   (input)</t>
  </si>
  <si>
    <t>Above 11KV Open Acess in Units   (input)</t>
  </si>
  <si>
    <t>11KV IPP in Units   (input)</t>
  </si>
  <si>
    <t>Above 11KV IPP in Units   (input)</t>
  </si>
  <si>
    <t xml:space="preserve">SRTPV
 (Net Metering + Gross Metering) in Units  </t>
  </si>
  <si>
    <t>Net Input Energy in MU (Input+Import-Export+ EHT+ SRTPV)</t>
  </si>
  <si>
    <t>Metered Sales in Units   as per DCB</t>
  </si>
  <si>
    <r>
      <rPr>
        <sz val="10"/>
        <rFont val="Bookman Old Style"/>
        <charset val="134"/>
      </rPr>
      <t xml:space="preserve">EHT Consumption in Units   
(Sales as per DCB) 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</si>
  <si>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11KV Wheeled Energy in Units  
(Sales as per DCB)
 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</si>
  <si>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Above 11KV Wheeled Energy in Units  
(Sales as per DCB)
 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</si>
  <si>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11KV Open Acess in Units   (sales as per DCB) 
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</si>
  <si>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Above 11KV Open Acess in Units   (sales as per DCB) 
</t>
    </r>
    <r>
      <rPr>
        <b/>
        <sz val="14"/>
        <color rgb="FFFF0000"/>
        <rFont val="Bookman Old Style"/>
        <charset val="134"/>
      </rPr>
      <t>(It should not be added in the metered sales)</t>
    </r>
  </si>
  <si>
    <t xml:space="preserve">Un-Metered Sales in Units  </t>
  </si>
  <si>
    <t>Station Auxiliary consumption in Mus</t>
  </si>
  <si>
    <t xml:space="preserve">Total Energy Sold in Units  </t>
  </si>
  <si>
    <t xml:space="preserve">Loss of Energy in Units     </t>
  </si>
  <si>
    <t xml:space="preserve">% Distribution Loss  </t>
  </si>
  <si>
    <t xml:space="preserve">Billing Efficiency % </t>
  </si>
  <si>
    <t>Demand in Rs</t>
  </si>
  <si>
    <t>Collection in Rs</t>
  </si>
  <si>
    <t>Collection efficiency %</t>
  </si>
  <si>
    <t xml:space="preserve">% AT&amp;C Loss </t>
  </si>
  <si>
    <t>AT&amp;C Loss in Units = ATC Loss in % * Input Energy</t>
  </si>
  <si>
    <t xml:space="preserve">ARR </t>
  </si>
  <si>
    <t>Loss in Amount (Rs) =ARR*AT&amp;C Loss in Units</t>
  </si>
  <si>
    <t>15=3+4+5-6+7+9+11+14</t>
  </si>
  <si>
    <t>24=16+17+18+19+20+21+22+23</t>
  </si>
  <si>
    <t>25=15-24</t>
  </si>
  <si>
    <t>26=25/15*100</t>
  </si>
  <si>
    <t>27=24/15</t>
  </si>
  <si>
    <t>30=29/28</t>
  </si>
  <si>
    <t>31=(1-(27*30)/10000)*100</t>
  </si>
  <si>
    <t>32=(31/100)*15</t>
  </si>
  <si>
    <t>33=28/(24*1000000)</t>
  </si>
  <si>
    <t>34=33*32</t>
  </si>
  <si>
    <t>Kyathsandra</t>
  </si>
  <si>
    <t>Input Energy in MUs  
(Feeder Consumption)</t>
  </si>
  <si>
    <t xml:space="preserve">Station Auxiliary consumption in MUs  </t>
  </si>
  <si>
    <t xml:space="preserve">Import Energy in MUs  </t>
  </si>
  <si>
    <t xml:space="preserve">Export Energy in MUs  </t>
  </si>
  <si>
    <t xml:space="preserve">EHT Consumption in MUs  </t>
  </si>
  <si>
    <t>11KV Wheeled Energy in MUs   (Input)</t>
  </si>
  <si>
    <t>Above 11KV Wheeled Energy in MUs   (Input)</t>
  </si>
  <si>
    <t>11KV Open Acess in MUs   (input)</t>
  </si>
  <si>
    <t>Above 11KV Open Acess in MUs   (input)</t>
  </si>
  <si>
    <t>11KV IPP in MUs   (input)</t>
  </si>
  <si>
    <t>Above 11KV IPP in MUs   (input)</t>
  </si>
  <si>
    <t xml:space="preserve">SRTPV
 (Net Metering + Gross Metering) in MUs  </t>
  </si>
  <si>
    <t>Metered Sales in MUs   as per DCB</t>
  </si>
  <si>
    <r>
      <rPr>
        <sz val="10"/>
        <rFont val="Bookman Old Style"/>
        <charset val="134"/>
      </rPr>
      <t xml:space="preserve">EHT Consumption in MUs   
(Sales as per DCB) 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</si>
  <si>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11KV Wheeled Energy in MUs  
(Sales as per DCB)
 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</si>
  <si>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Above 11KV Wheeled Energy in MUs  
(Sales as per DCB)
 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</si>
  <si>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11KV Open Acess in MUs   (sales as per DCB) 
</t>
    </r>
    <r>
      <rPr>
        <b/>
        <sz val="14"/>
        <color rgb="FFFF0000"/>
        <rFont val="Bookman Old Style"/>
        <charset val="134"/>
      </rPr>
      <t>(It should not be added in the metered sales)</t>
    </r>
  </si>
  <si>
    <r>
      <rPr>
        <sz val="10"/>
        <rFont val="Bookman Old Style"/>
        <charset val="134"/>
      </rPr>
      <t xml:space="preserve">Above 11KV Open Acess in MUs  (sales as per DCB) 
</t>
    </r>
    <r>
      <rPr>
        <b/>
        <sz val="14"/>
        <color rgb="FFFF0000"/>
        <rFont val="Bookman Old Style"/>
        <charset val="134"/>
      </rPr>
      <t>(It should not be added in the metered sales)</t>
    </r>
  </si>
  <si>
    <t xml:space="preserve">Un-Metered Sales in MUs  </t>
  </si>
  <si>
    <t xml:space="preserve">Total Energy Sold in MUs  </t>
  </si>
  <si>
    <t xml:space="preserve">Loss of Energy in MUs     </t>
  </si>
  <si>
    <t>AT&amp;C Loss in MUs = ATC Loss in % * Input Energy</t>
  </si>
  <si>
    <t>Loss in Amount (Rs) =ARR*AT&amp;C Loss in MUs</t>
  </si>
  <si>
    <t>15=3+4+5-6+7+9+11+12+13+14</t>
  </si>
  <si>
    <t xml:space="preserve">Energy Audit of Feeders for the month of </t>
  </si>
  <si>
    <t>Feeder Details</t>
  </si>
  <si>
    <t>Division  Sl No</t>
  </si>
  <si>
    <t>Sub Division Sl No</t>
  </si>
  <si>
    <t>Sub Division / Division</t>
  </si>
  <si>
    <t>Feeder Owner (Sub Division)</t>
  </si>
  <si>
    <t>STATION</t>
  </si>
  <si>
    <t>FEEDER NO.&amp; NAME 
(as per MDM)</t>
  </si>
  <si>
    <t>FEEDER CODE 
(as per MDM)</t>
  </si>
  <si>
    <t>Type of Feeder as per MDM</t>
  </si>
  <si>
    <t>100% Feeding to SD  (Y/N)</t>
  </si>
  <si>
    <t>Shared with</t>
  </si>
  <si>
    <t>Boundary Meter provided (Y/N)</t>
  </si>
  <si>
    <t>If not provided, % of sharing</t>
  </si>
  <si>
    <t>Boundary Meter details</t>
  </si>
  <si>
    <t>Remarks-for not providing Boundary meter</t>
  </si>
  <si>
    <t>Sub Division</t>
  </si>
  <si>
    <t>Division</t>
  </si>
  <si>
    <t>Circle</t>
  </si>
  <si>
    <t>Zone</t>
  </si>
  <si>
    <t>SD1</t>
  </si>
  <si>
    <t>SD2</t>
  </si>
  <si>
    <t>SD3</t>
  </si>
  <si>
    <t>Make</t>
  </si>
  <si>
    <t>CT Ratio</t>
  </si>
  <si>
    <t>Constant</t>
  </si>
  <si>
    <t>KYATSANDRA</t>
  </si>
  <si>
    <t>BADDIHALLI_66</t>
  </si>
  <si>
    <t>F08-BADDIHALLI</t>
  </si>
  <si>
    <t>MIXED LOAD</t>
  </si>
  <si>
    <t>Y</t>
  </si>
  <si>
    <t>F10-CM-EXTENSION</t>
  </si>
  <si>
    <t>NJY</t>
  </si>
  <si>
    <t>HIREHALLY_66</t>
  </si>
  <si>
    <t>F09-MARNAYAKANAPALYA</t>
  </si>
  <si>
    <t>F09-KESARAMODU-NJY</t>
  </si>
  <si>
    <t>AGRI</t>
  </si>
  <si>
    <t>F11-KALAHALLI</t>
  </si>
  <si>
    <t>F12-KESARAMODU</t>
  </si>
  <si>
    <t>INDUSTRIAL</t>
  </si>
  <si>
    <t>F14-SKS</t>
  </si>
  <si>
    <t>DOMESTIC</t>
  </si>
  <si>
    <t>F01-CIPSA</t>
  </si>
  <si>
    <t>F03-HARALURU</t>
  </si>
  <si>
    <t>F04-INCAP</t>
  </si>
  <si>
    <t>F05-INDUSTRIAL</t>
  </si>
  <si>
    <t>F06-K-M-HALLI</t>
  </si>
  <si>
    <t>F07-CARMOBILES</t>
  </si>
  <si>
    <t>N</t>
  </si>
  <si>
    <t>DOBASPETE</t>
  </si>
  <si>
    <t>NELAMANGALA</t>
  </si>
  <si>
    <t>BANGALORE NORTH</t>
  </si>
  <si>
    <t>BRAZ</t>
  </si>
  <si>
    <t>F08-HIREHALLI</t>
  </si>
  <si>
    <t>F10-SIDDAGANGA-MATA</t>
  </si>
  <si>
    <t>F11-RAITHARAPALYA</t>
  </si>
  <si>
    <t>F12-NANDIHALLI-NJY</t>
  </si>
  <si>
    <t>F14-RANE WALES</t>
  </si>
  <si>
    <t>F15-KOLIHALLI</t>
  </si>
  <si>
    <t>TUMKUR RURAL SUB DIVISION2</t>
  </si>
  <si>
    <t>HONNENAHALLI_66</t>
  </si>
  <si>
    <t>F03-KARENAHALLI IP</t>
  </si>
  <si>
    <t>F04-HONASIGERE IP</t>
  </si>
  <si>
    <t>HONNUDIKE_66</t>
  </si>
  <si>
    <t>F01-THAVAREKERE</t>
  </si>
  <si>
    <t>F02-MULUKUNTE</t>
  </si>
  <si>
    <t>F03-HONNUDIKE</t>
  </si>
  <si>
    <t>F04-SASALU</t>
  </si>
  <si>
    <t>F05-HOLAKALLU</t>
  </si>
  <si>
    <t>F06-CHOLAMBALLI</t>
  </si>
  <si>
    <t>F07-VIRUPASANDRA</t>
  </si>
  <si>
    <t>RSD2</t>
  </si>
  <si>
    <t>TUMKUR</t>
  </si>
  <si>
    <t>CTAZ</t>
  </si>
  <si>
    <t>F08-HONNUDIKE-NJY</t>
  </si>
  <si>
    <t>F09-CNNL</t>
  </si>
  <si>
    <t>WATER WORKS</t>
  </si>
  <si>
    <t>F10-HOLAKALLU-NJY</t>
  </si>
  <si>
    <t xml:space="preserve"> CSD2 &amp; RSD2</t>
  </si>
  <si>
    <t>Boundary metering work is under progress</t>
  </si>
  <si>
    <t>F11-ARENAHALLI</t>
  </si>
  <si>
    <t> 1320105903020306</t>
  </si>
  <si>
    <t>F12-MAASKAL</t>
  </si>
  <si>
    <t> 1320105903020307</t>
  </si>
  <si>
    <t>F13-VAHINI PIPES</t>
  </si>
  <si>
    <t>F14-JOLUMARANAHALLI</t>
  </si>
  <si>
    <t>URDIGERE_66</t>
  </si>
  <si>
    <t>F01-SEETHAKALLU</t>
  </si>
  <si>
    <t>F02-MYDALA</t>
  </si>
  <si>
    <t>F03-D.DURGA</t>
  </si>
  <si>
    <t>F04-URDIGERE-RURAL</t>
  </si>
  <si>
    <t>F05-KALENAHALLI</t>
  </si>
  <si>
    <t>F06-KURUVELU</t>
  </si>
  <si>
    <t>F07-SATHAGHATTA</t>
  </si>
  <si>
    <t>F08-HALUGONDANAHALLI</t>
  </si>
  <si>
    <t>HEBBUR_66</t>
  </si>
  <si>
    <t>F15-NIDUVALALU -NJY</t>
  </si>
  <si>
    <t>F02-HONNENAHALLI IP</t>
  </si>
  <si>
    <t>Total No. of Feeders</t>
  </si>
  <si>
    <t>No. of Feeders audited</t>
  </si>
  <si>
    <t>Loss Range</t>
  </si>
  <si>
    <t xml:space="preserve">No. of Feeders Not audited  </t>
  </si>
  <si>
    <t>Reasons for feeders with
 -ve, &gt;10% loss and Not audited</t>
  </si>
  <si>
    <t>REMARKS</t>
  </si>
  <si>
    <t>Negative</t>
  </si>
  <si>
    <t xml:space="preserve">&gt;0 to&lt; 5% </t>
  </si>
  <si>
    <t xml:space="preserve"> &gt; 5%  to &lt; 10% </t>
  </si>
  <si>
    <t>&gt; 10  to &lt; 15%</t>
  </si>
  <si>
    <t>&gt;  15 %</t>
  </si>
  <si>
    <r>
      <rPr>
        <b/>
        <sz val="12"/>
        <color rgb="FFFF0000"/>
        <rFont val="Bookman Old Style"/>
        <charset val="134"/>
      </rPr>
      <t>Reasons</t>
    </r>
    <r>
      <rPr>
        <b/>
        <sz val="12"/>
        <color theme="1"/>
        <rFont val="Bookman Old Style"/>
        <charset val="134"/>
      </rPr>
      <t xml:space="preserve"> For Industrial feeders 
-ve and &gt;10%</t>
    </r>
  </si>
  <si>
    <r>
      <rPr>
        <b/>
        <sz val="12"/>
        <color rgb="FFFF0000"/>
        <rFont val="Bookman Old Style"/>
        <charset val="134"/>
      </rPr>
      <t>Reasons</t>
    </r>
    <r>
      <rPr>
        <b/>
        <sz val="12"/>
        <color theme="1"/>
        <rFont val="Bookman Old Style"/>
        <charset val="134"/>
      </rPr>
      <t xml:space="preserve"> For Urban feeders 
-ve and &gt;10%</t>
    </r>
  </si>
  <si>
    <r>
      <rPr>
        <b/>
        <sz val="12"/>
        <color rgb="FFFF0000"/>
        <rFont val="Bookman Old Style"/>
        <charset val="134"/>
      </rPr>
      <t>Reasons</t>
    </r>
    <r>
      <rPr>
        <b/>
        <sz val="12"/>
        <color theme="1"/>
        <rFont val="Bookman Old Style"/>
        <charset val="134"/>
      </rPr>
      <t xml:space="preserve"> For NJY feeders 
-ve and &gt;10%</t>
    </r>
  </si>
  <si>
    <r>
      <rPr>
        <b/>
        <sz val="12"/>
        <color rgb="FFFF0000"/>
        <rFont val="Bookman Old Style"/>
        <charset val="134"/>
      </rPr>
      <t xml:space="preserve">Reasons </t>
    </r>
    <r>
      <rPr>
        <b/>
        <sz val="12"/>
        <color theme="1"/>
        <rFont val="Bookman Old Style"/>
        <charset val="134"/>
      </rPr>
      <t xml:space="preserve"> For Mixed Load feeder  
-ve and &gt;12%</t>
    </r>
  </si>
  <si>
    <r>
      <rPr>
        <b/>
        <sz val="12"/>
        <color rgb="FFFF0000"/>
        <rFont val="Bookman Old Style"/>
        <charset val="134"/>
      </rPr>
      <t>Reasons</t>
    </r>
    <r>
      <rPr>
        <b/>
        <sz val="12"/>
        <color theme="1"/>
        <rFont val="Bookman Old Style"/>
        <charset val="134"/>
      </rPr>
      <t xml:space="preserve">  For Other feeders  
 -ve and &gt;15%</t>
    </r>
  </si>
  <si>
    <r>
      <rPr>
        <b/>
        <sz val="12"/>
        <color rgb="FFFF0000"/>
        <rFont val="Bookman Old Style"/>
        <charset val="134"/>
      </rPr>
      <t xml:space="preserve">Reasons  </t>
    </r>
    <r>
      <rPr>
        <b/>
        <sz val="12"/>
        <color theme="1"/>
        <rFont val="Bookman Old Style"/>
        <charset val="134"/>
      </rPr>
      <t>Not Audited</t>
    </r>
  </si>
  <si>
    <t>All are dedicated Feeders</t>
  </si>
  <si>
    <t>NIL</t>
  </si>
  <si>
    <t>Energy Audit of Feeders for the month of July-25 INPUT and August-25 DCB</t>
  </si>
  <si>
    <t>Energy Audit of Feeders July-25 INPUT and August-25 DCB of Kyathsandra Sub Division</t>
  </si>
  <si>
    <t xml:space="preserve"> AT &amp; C Loss Range</t>
  </si>
  <si>
    <t>Reasons for 10% loss and Not audited</t>
  </si>
  <si>
    <r>
      <rPr>
        <b/>
        <sz val="16"/>
        <rFont val="Bookman Old Style"/>
        <charset val="134"/>
      </rPr>
      <t>Reason</t>
    </r>
    <r>
      <rPr>
        <b/>
        <sz val="18"/>
        <rFont val="Bookman Old Style"/>
        <charset val="134"/>
      </rPr>
      <t xml:space="preserve"> </t>
    </r>
    <r>
      <rPr>
        <b/>
        <sz val="11"/>
        <rFont val="Bookman Old Style"/>
        <charset val="134"/>
      </rPr>
      <t>For 
-ve loss</t>
    </r>
  </si>
  <si>
    <r>
      <rPr>
        <b/>
        <sz val="16"/>
        <rFont val="Bookman Old Style"/>
        <charset val="134"/>
      </rPr>
      <t>Reason</t>
    </r>
    <r>
      <rPr>
        <b/>
        <sz val="18"/>
        <rFont val="Bookman Old Style"/>
        <charset val="134"/>
      </rPr>
      <t xml:space="preserve"> </t>
    </r>
    <r>
      <rPr>
        <b/>
        <sz val="11"/>
        <rFont val="Bookman Old Style"/>
        <charset val="134"/>
      </rPr>
      <t>For 
 &gt;15% loss</t>
    </r>
  </si>
  <si>
    <t>Collection efficiency is high</t>
  </si>
  <si>
    <t>Due to poor Collection Efficiency</t>
  </si>
  <si>
    <t xml:space="preserve">Feeder to Consumer Audit </t>
  </si>
  <si>
    <t>SL. No.</t>
  </si>
  <si>
    <t>AREA- RAPDRP/Non_RAPDRP/sharing between RAPDRP &amp; Non_RAPDRP</t>
  </si>
  <si>
    <t>O&amp;M Section</t>
  </si>
  <si>
    <t>Feeder Type CATEGORY-Urban/ Rural/ Industrial/ Commercial/ Domestic/ NJY/ AGRI/ Mixed Load/ Water works/ others</t>
  </si>
  <si>
    <t>Length of the Feeder in Km</t>
  </si>
  <si>
    <t>Total No of DTCs on Feeder</t>
  </si>
  <si>
    <t>Total Installation Counts</t>
  </si>
  <si>
    <t>FEEDER METER READING DETAILS</t>
  </si>
  <si>
    <t>BOUNDARY METER READING DETAILS</t>
  </si>
  <si>
    <t>11 KV Wheeled Energy in Units</t>
  </si>
  <si>
    <t>11KV OPEN ACCESS Consumption in Units (Input)</t>
  </si>
  <si>
    <t xml:space="preserve">SRTPV
 (Net Metering + Gross Metering) </t>
  </si>
  <si>
    <t>TOTAL INPUT ENERGY 
(FEEDER CONSUMPTION + IMPORT-EXPORT+SRTPV) in Units</t>
  </si>
  <si>
    <t>11KV OPEN ACCESS Consumption in Units (Sales) 
 (It should not be added in the metered sales)</t>
  </si>
  <si>
    <t>11KV Wheeled Energy in Units (Sales) 
 (It should not be added in the metered sales)</t>
  </si>
  <si>
    <t>BILLED CONSUMPTION (Metered Sales) in Units</t>
  </si>
  <si>
    <t>Unmetered consumption (LT4a/ SL/ WS) in Units</t>
  </si>
  <si>
    <t>TOTAL ENERGY SALES in Units</t>
  </si>
  <si>
    <t>Sales as per T&amp;D Loss Report</t>
  </si>
  <si>
    <t>Energy Loss in Units</t>
  </si>
  <si>
    <t>%feeder Loss</t>
  </si>
  <si>
    <t>T&amp;D Loss Range</t>
  </si>
  <si>
    <t>%Billing Efficiency</t>
  </si>
  <si>
    <t>% BE 
with Assessed Sales</t>
  </si>
  <si>
    <t>OB</t>
  </si>
  <si>
    <t>Demand In Rs</t>
  </si>
  <si>
    <t>Collection In Rs</t>
  </si>
  <si>
    <t>CB</t>
  </si>
  <si>
    <t>% Collection Efficiency</t>
  </si>
  <si>
    <t>%AT&amp;C loss</t>
  </si>
  <si>
    <t>% AT &amp; C LOSS with BE assessed</t>
  </si>
  <si>
    <t>AT&amp;C Loss Range 1</t>
  </si>
  <si>
    <t>Collection Efficiency restricted to 100%</t>
  </si>
  <si>
    <t>% AT &amp; C LOSS CE restricted to 100%</t>
  </si>
  <si>
    <t>AT&amp;C Loss Range-2</t>
  </si>
  <si>
    <t>Assessed Sales in Units</t>
  </si>
  <si>
    <t>TOTAL Sales after assessment</t>
  </si>
  <si>
    <t>Anaylized Feeder loss after  assessing the energy</t>
  </si>
  <si>
    <t>T&amp;D Loss Range after assessment</t>
  </si>
  <si>
    <t>Remarks 
 (Assessed Energy/ Import/ Export/Others)</t>
  </si>
  <si>
    <r>
      <rPr>
        <b/>
        <sz val="12"/>
        <rFont val="Bookman Old Style"/>
        <charset val="134"/>
      </rPr>
      <t>REMARKS &amp; Reasons for</t>
    </r>
    <r>
      <rPr>
        <b/>
        <sz val="18"/>
        <color rgb="FFFF0000"/>
        <rFont val="Bookman Old Style"/>
        <charset val="134"/>
      </rPr>
      <t xml:space="preserve"> 
-ve, above 10%</t>
    </r>
    <r>
      <rPr>
        <b/>
        <sz val="12"/>
        <rFont val="Bookman Old Style"/>
        <charset val="134"/>
      </rPr>
      <t xml:space="preserve"> for T &amp; D LOSS</t>
    </r>
  </si>
  <si>
    <t>REMARKS &amp; Reasons for-ve above 10% for AT&amp;C LOSS</t>
  </si>
  <si>
    <t>Action Plan for reducing the T&amp;D LOSS</t>
  </si>
  <si>
    <r>
      <rPr>
        <b/>
        <sz val="12"/>
        <rFont val="Bookman Old Style"/>
        <charset val="134"/>
      </rPr>
      <t>Methodology adopted to achieve T&amp;Dloss</t>
    </r>
    <r>
      <rPr>
        <b/>
        <sz val="14"/>
        <color rgb="FFFF0000"/>
        <rFont val="Bookman Old Style"/>
        <charset val="134"/>
      </rPr>
      <t xml:space="preserve"> below 3%</t>
    </r>
  </si>
  <si>
    <t>FR</t>
  </si>
  <si>
    <t>IR</t>
  </si>
  <si>
    <t>DIFF</t>
  </si>
  <si>
    <t>METER CONSTANT</t>
  </si>
  <si>
    <t>FEEDER CONSUMPTION IN UNITS</t>
  </si>
  <si>
    <t>CORRECTION FACTOR</t>
  </si>
  <si>
    <t>FEEDER CONSUMPTION WITH CF IN UNITS</t>
  </si>
  <si>
    <t>IMPORT</t>
  </si>
  <si>
    <t>Import (Change over feeder/ Assessed where no boundary meter)</t>
  </si>
  <si>
    <t>TOTAL IMPORT IN UNITS</t>
  </si>
  <si>
    <t>EXPORT</t>
  </si>
  <si>
    <t>Export (Change over feerder/Accessd where no boundary meter)</t>
  </si>
  <si>
    <t>TOTAL EXPORT IN UNITS</t>
  </si>
  <si>
    <t>Trunk Line</t>
  </si>
  <si>
    <t>Spur Line</t>
  </si>
  <si>
    <t>Total Length</t>
  </si>
  <si>
    <t>Other than LT4a</t>
  </si>
  <si>
    <t>LT4a</t>
  </si>
  <si>
    <t>CONSTANT</t>
  </si>
  <si>
    <t>1a</t>
  </si>
  <si>
    <t>7a</t>
  </si>
  <si>
    <t>7b</t>
  </si>
  <si>
    <t>7c</t>
  </si>
  <si>
    <t>13=11-12</t>
  </si>
  <si>
    <t>15=13*14</t>
  </si>
  <si>
    <t>20=18-19</t>
  </si>
  <si>
    <t>A</t>
  </si>
  <si>
    <t>B</t>
  </si>
  <si>
    <t>21=(20*A)+B</t>
  </si>
  <si>
    <t>24=22-23</t>
  </si>
  <si>
    <t>C</t>
  </si>
  <si>
    <t>D</t>
  </si>
  <si>
    <t>25=(24*C)+D</t>
  </si>
  <si>
    <t>29=17+21-25+28</t>
  </si>
  <si>
    <t>34=30+31+ 32+33</t>
  </si>
  <si>
    <t>35=29-34</t>
  </si>
  <si>
    <t>36=35/29*100</t>
  </si>
  <si>
    <t>37=34/29*100</t>
  </si>
  <si>
    <t>38=49/29*100</t>
  </si>
  <si>
    <t>43=41/40*100</t>
  </si>
  <si>
    <t>44=(1-(37*43)/ 10000)*100</t>
  </si>
  <si>
    <t>45=((1-38*43/10000))*100</t>
  </si>
  <si>
    <t>47=((1-38*46/10000))*100</t>
  </si>
  <si>
    <t>49=34+48</t>
  </si>
  <si>
    <t>50=(29-49)/29*100</t>
  </si>
  <si>
    <t>RAPDRP</t>
  </si>
  <si>
    <t>NON-RAPDRP</t>
  </si>
  <si>
    <t>Import from F04-INCAP feeder due to load changeover</t>
  </si>
  <si>
    <t>Export to RAPDRP Area of F10-CM-EXTENSION</t>
  </si>
  <si>
    <t>Import from RAPDRP Area of F10-CM-EXTENSION</t>
  </si>
  <si>
    <t>Export to F09-MARNAYAKANAPALYA feeder</t>
  </si>
  <si>
    <t>Dedicated Feeder (THT-177)</t>
  </si>
  <si>
    <t>Export to F09-KESARAMODU-NJY feeder due to load changeover</t>
  </si>
  <si>
    <t>Import from F11-RAITHARAPALYA feeder due to load changeover</t>
  </si>
  <si>
    <t>Import from F16-TTP Newly charged feeder &amp; Export to Dabaspet feeder due to sharing</t>
  </si>
  <si>
    <t>Import from F10-SIDDAGANGA-MATA feeder due to load changeover</t>
  </si>
  <si>
    <t>Import from F14-SKS &amp; Export to RAPDRP area of F09-MARNAYAKANAPALYA</t>
  </si>
  <si>
    <t>Import from Non-RAPDRP area of F09-M.N.Palya</t>
  </si>
  <si>
    <t>Export to F08-HIREHALLI feeder due to load changeover</t>
  </si>
  <si>
    <t>Export to F06-K-M-HALLI feeder due to load changeover</t>
  </si>
  <si>
    <t>Export to Dabaspet Subdivision due to Sharing</t>
  </si>
  <si>
    <t>Dedicated Feeder (THT-16)</t>
  </si>
  <si>
    <t>HONNUDIKE</t>
  </si>
  <si>
    <t>Import from F09-CNNL feeder due to load changeover</t>
  </si>
  <si>
    <t>Import from F11-ARENAHALLI feeder due to load changeover</t>
  </si>
  <si>
    <t>Import from F08-HONNUDIKE-NJY feeder due to load changeover</t>
  </si>
  <si>
    <t>Import from F12-MAASKAL feeder due to load changeover</t>
  </si>
  <si>
    <t>Import from F10-HOLAKALLU-NJY feeder due to load changeover</t>
  </si>
  <si>
    <t>Export to Tumkur RSD-2 Subdivision due to sharing</t>
  </si>
  <si>
    <t>Export to F03-HONNUDIKE feeder due to load changeover</t>
  </si>
  <si>
    <t>Export to F01-THAVAREKERE feeder due to load changeover</t>
  </si>
  <si>
    <t>Export to F05-HOLAKALLU feeder due to load changeover</t>
  </si>
  <si>
    <t>Export to F02-MULUKUNTE feeder due to load changeover</t>
  </si>
  <si>
    <t>Export to F04-SASALU feeder due to load changeover</t>
  </si>
  <si>
    <t>Dedicated Feeder (KSHT-20)</t>
  </si>
  <si>
    <t>F17-VAHINI PIPES UNIT-2</t>
  </si>
  <si>
    <t>1320105903020310</t>
  </si>
  <si>
    <t>Dedicated Feeder (KSHT-55)</t>
  </si>
  <si>
    <t>URDIGERE</t>
  </si>
  <si>
    <t>Export to F06-KURUVELU feeder due to load changeover</t>
  </si>
  <si>
    <t>Export to F07-SATHAGHATTA feeder due to load changeover</t>
  </si>
  <si>
    <t>Import from F02-MYDALA feeder due to load changeover</t>
  </si>
  <si>
    <t>Import from F05-KALENAHALLI feeder due to load changeover</t>
  </si>
  <si>
    <t>F02-PALASANDRA</t>
  </si>
  <si>
    <t>1320105901010102</t>
  </si>
  <si>
    <t>Import from Tumkur CSD-2 Sub division</t>
  </si>
  <si>
    <t>F05-NJY-KITTAGANAHALLY</t>
  </si>
  <si>
    <t>1320105901010105</t>
  </si>
  <si>
    <t>F06-SANKAPURA</t>
  </si>
  <si>
    <t>1320105901010107</t>
  </si>
  <si>
    <t>F01-HONASIGERE</t>
  </si>
  <si>
    <t>1320104903010101</t>
  </si>
  <si>
    <t>Import from Tumkur RSD-2 Sub division</t>
  </si>
  <si>
    <t>F08-BEGUR</t>
  </si>
  <si>
    <t>1320104903020304</t>
  </si>
  <si>
    <t>F13-DASARAHALLI NJY</t>
  </si>
  <si>
    <t>1320104903020501</t>
  </si>
  <si>
    <t xml:space="preserve">  Sub division TOTAL</t>
  </si>
  <si>
    <t>Station Auxillary (Input &amp; Sales)</t>
  </si>
  <si>
    <t>EHT Consumption</t>
  </si>
  <si>
    <t>Above 11KV Wheeled Energy/ Open Access</t>
  </si>
  <si>
    <t>IPP Consumption</t>
  </si>
  <si>
    <t xml:space="preserve">  Sub Division Grand Total</t>
  </si>
  <si>
    <t>Details of EHT Installations for the month of July-25 INPUT and August-25 DCB</t>
  </si>
  <si>
    <t>Sl No</t>
  </si>
  <si>
    <t>Name of the EHT Consumer</t>
  </si>
  <si>
    <t xml:space="preserve">RR No </t>
  </si>
  <si>
    <t>Tariff</t>
  </si>
  <si>
    <t>Date of Service (dd.mm.yyyy)</t>
  </si>
  <si>
    <t>Contract Demand in KVA</t>
  </si>
  <si>
    <t>Voltage Class</t>
  </si>
  <si>
    <t>Station Name</t>
  </si>
  <si>
    <t>Meter Details</t>
  </si>
  <si>
    <t>Input in Units for the current month</t>
  </si>
  <si>
    <t>Total EHT Sales Consumption in Units for the current month</t>
  </si>
  <si>
    <t>EHT</t>
  </si>
  <si>
    <t>Wheeled</t>
  </si>
  <si>
    <t>Open Access</t>
  </si>
  <si>
    <t>Remarks</t>
  </si>
  <si>
    <t>Meter make</t>
  </si>
  <si>
    <t>Conventional Meter / DLMS Meter</t>
  </si>
  <si>
    <t>AMR facility available (Y/N)</t>
  </si>
  <si>
    <t>Meter Working Condition</t>
  </si>
  <si>
    <t>List of  Wheeled Energy Consumers for the month of July-25 INPUT and August-25 DCB</t>
  </si>
  <si>
    <t>Name of the Wheeled Consumer</t>
  </si>
  <si>
    <t>Voltage Class in KV</t>
  </si>
  <si>
    <t xml:space="preserve">Feeder No &amp; Name </t>
  </si>
  <si>
    <t>Type of Consumer 
(Captive &amp; Non-Captive)</t>
  </si>
  <si>
    <t>Wheeled units as per OM issued by PP section for the current month</t>
  </si>
  <si>
    <t>Sales Consumption in Units for the current month</t>
  </si>
  <si>
    <t>CHAMUNDI DICAST PVT LTD</t>
  </si>
  <si>
    <t>KHT5</t>
  </si>
  <si>
    <t xml:space="preserve"> HT-2(a)(ii)</t>
  </si>
  <si>
    <t>11 KV</t>
  </si>
  <si>
    <t>HIREHALLI</t>
  </si>
  <si>
    <t>NON-CAPTIVE</t>
  </si>
  <si>
    <t>M S T.T.P. TECHNOLOGIES PVT LT</t>
  </si>
  <si>
    <t>THT168</t>
  </si>
  <si>
    <t>M/s T T P technology pvt ltd, Unit-3</t>
  </si>
  <si>
    <t>THT227</t>
  </si>
  <si>
    <t>M/S CHAMUNDI DIE CAST PVT LTD</t>
  </si>
  <si>
    <t>KSHT33</t>
  </si>
  <si>
    <t>M/s Copprod Industries Pvt Ltd</t>
  </si>
  <si>
    <t>THT173</t>
  </si>
  <si>
    <t>RANE ENGINEVALVE LTD</t>
  </si>
  <si>
    <t>THT16</t>
  </si>
  <si>
    <t>List of Consumers availing power under Open Access for the month of July-25 INPUT and August-25 DCB</t>
  </si>
  <si>
    <t>Open Access Input units for the current month</t>
  </si>
  <si>
    <t>List of  IPP for the month of July-25 INPUT and August-25 DCB</t>
  </si>
  <si>
    <t xml:space="preserve">Name of the IPP </t>
  </si>
  <si>
    <t>Input  in Mus for the current month</t>
  </si>
  <si>
    <t>Correction Factor July-25 INPUT and August-25 DCB</t>
  </si>
  <si>
    <t>Correction Factor</t>
  </si>
  <si>
    <t>Sl. no</t>
  </si>
  <si>
    <t xml:space="preserve">Particulars  </t>
  </si>
  <si>
    <t>Peak Load</t>
  </si>
  <si>
    <t>Readings</t>
  </si>
  <si>
    <t>Difference</t>
  </si>
  <si>
    <t>MC</t>
  </si>
  <si>
    <t>Net Energy in Units</t>
  </si>
  <si>
    <t>Net Energy in MU</t>
  </si>
  <si>
    <t>Amps</t>
  </si>
  <si>
    <t>MW</t>
  </si>
  <si>
    <t>Present</t>
  </si>
  <si>
    <t>Previous</t>
  </si>
  <si>
    <t>Bank</t>
  </si>
  <si>
    <t>Feeder Total</t>
  </si>
  <si>
    <t>BANK-1</t>
  </si>
  <si>
    <t>2030.921</t>
  </si>
  <si>
    <t>1993.009</t>
  </si>
  <si>
    <t>F01-KITHAGANAHALLI</t>
  </si>
  <si>
    <t>822.450</t>
  </si>
  <si>
    <t>810.293</t>
  </si>
  <si>
    <t>878.208</t>
  </si>
  <si>
    <t>867.411</t>
  </si>
  <si>
    <t>F03-SAPTHAGIRI</t>
  </si>
  <si>
    <t>2240.594</t>
  </si>
  <si>
    <t>2225.420</t>
  </si>
  <si>
    <t>F04-MARUTHI NAGARA</t>
  </si>
  <si>
    <t>2385.326</t>
  </si>
  <si>
    <t>2338.768</t>
  </si>
  <si>
    <t>778.785</t>
  </si>
  <si>
    <t>764.054</t>
  </si>
  <si>
    <t>F13- Ragavendra nagara</t>
  </si>
  <si>
    <t>734.201</t>
  </si>
  <si>
    <t>691.079</t>
  </si>
  <si>
    <t>BANK-2</t>
  </si>
  <si>
    <t>F07-GULARIVE</t>
  </si>
  <si>
    <t>770.631</t>
  </si>
  <si>
    <t>735.278</t>
  </si>
  <si>
    <t>Sation Axu</t>
  </si>
  <si>
    <t>16949.67</t>
  </si>
  <si>
    <t>16777.26</t>
  </si>
  <si>
    <t>HIREHALLI_66</t>
  </si>
  <si>
    <t>F02-HONNENAHALLI</t>
  </si>
  <si>
    <t>F-13 Auxilary</t>
  </si>
  <si>
    <t>F-15 Kolihalli</t>
  </si>
  <si>
    <t xml:space="preserve">F-16 TTP </t>
  </si>
  <si>
    <t>Honnudike_66</t>
  </si>
  <si>
    <t xml:space="preserve">F-17 VAHINI </t>
  </si>
  <si>
    <t>F15-NARUGANAHALLI IP</t>
  </si>
  <si>
    <t>F16-PANDITHANAHALLI IP</t>
  </si>
  <si>
    <t>Station Aux</t>
  </si>
  <si>
    <t>Urdigere_66</t>
  </si>
  <si>
    <t>Comparision Sheet (July-25 INPUT and August-25 DCB)</t>
  </si>
  <si>
    <t xml:space="preserve">Sl no </t>
  </si>
  <si>
    <t>Sub division</t>
  </si>
  <si>
    <t>Input</t>
  </si>
  <si>
    <t xml:space="preserve">Difference </t>
  </si>
  <si>
    <t>No of Installations</t>
  </si>
  <si>
    <t>Sales</t>
  </si>
  <si>
    <t xml:space="preserve"> Sales 
with EHT &amp; Station Auxillary</t>
  </si>
  <si>
    <t xml:space="preserve">Demand </t>
  </si>
  <si>
    <t>collection</t>
  </si>
  <si>
    <t xml:space="preserve">As per Zone </t>
  </si>
  <si>
    <t xml:space="preserve">As per feeder wise EA </t>
  </si>
  <si>
    <t>As per feeder wise EA with EHT &amp; Auxillary</t>
  </si>
  <si>
    <t>As per feeder wise EA</t>
  </si>
  <si>
    <t>As per RR sheet</t>
  </si>
  <si>
    <t>As per DCB</t>
  </si>
  <si>
    <t>As per 103 DCB</t>
  </si>
  <si>
    <t>Import from  due to load changeover</t>
  </si>
  <si>
    <t>Export to RAPDRP area</t>
  </si>
  <si>
    <t>Import from NON-RAPDRP area</t>
  </si>
  <si>
    <t>Export to RAPDRP area of F09-Maranayakanapalya feeder, as F14-SKS feeder yet to be creataed in RAPDRP portal</t>
  </si>
  <si>
    <t>Dedicated Feeder</t>
  </si>
  <si>
    <t>Import from F04-Incap feeder due to load changeover</t>
  </si>
  <si>
    <t>Export to F03- Haralur feeder due to load changeover</t>
  </si>
  <si>
    <t>Export to F15-Kolihalli feeder due to load changeover</t>
  </si>
  <si>
    <t>Import from F11-Raitharapalya feeder due to load changeover</t>
  </si>
  <si>
    <t>Import from new feeder F-16 TTP Technologies &amp; Export to Dabbaspete Sub-Division</t>
  </si>
  <si>
    <t xml:space="preserve">Import from F10-Siddaganga Mutt feeder due to load changeover </t>
  </si>
  <si>
    <t>Import from F14-SKS feeder</t>
  </si>
  <si>
    <t>Import from F14-SKS feeder RAPDRP area</t>
  </si>
  <si>
    <t>Export to F08-Hirehalli feeder due to load changeover</t>
  </si>
  <si>
    <t>Export to F06-K-M Halli feeder due to load changeover</t>
  </si>
  <si>
    <t>SHARING WITH DABASPETE S/D</t>
  </si>
  <si>
    <t>Import from F05-Industrial feeder due to load changeover</t>
  </si>
  <si>
    <t>Import from F12-Maaskal feeder due to load changeover</t>
  </si>
  <si>
    <t>Import from F08-Honnudike NJY feeder due to load changeover</t>
  </si>
  <si>
    <t>Import from F10-Holakallu NJY feeder due to load changeover</t>
  </si>
  <si>
    <t>Export to F03-Honnudike feeder due to load changeover</t>
  </si>
  <si>
    <t>Export to F01-Thavarekere feeder due to load changeover</t>
  </si>
  <si>
    <t>Export to F05-Holakallu feeder due to load changeover</t>
  </si>
  <si>
    <t>Export to F02-Mulukunte &amp; F11-Arenahalli feeder due to load changeover</t>
  </si>
  <si>
    <t>Export to F08-Halugondanahalli feeder due to load changeover</t>
  </si>
  <si>
    <t>Import from F05-Kalenahalli feeder due to load changeover</t>
  </si>
  <si>
    <t>Import from F07-Sathaghastta feeder due to load changeover</t>
  </si>
  <si>
    <t>Export to F03-D.Durga feeder due to load changeover</t>
  </si>
  <si>
    <t>Import from F02-Mydala feeder due to load changeover</t>
  </si>
  <si>
    <t>Import from RSD-2 Sub division</t>
  </si>
  <si>
    <t>Feeder to Consumer Audit (SEP-24 INPUT and OCT-24 DCB)</t>
  </si>
  <si>
    <t>Import from HF-10 SS Mutt feeder due to load changeover</t>
  </si>
  <si>
    <t>Import from RAPDRP area</t>
  </si>
  <si>
    <t>Newly charged feeder, Installations yet to be tagged Energy is exported to F09-Maranayakanapalya feeder</t>
  </si>
  <si>
    <t>Import from HF-04 CARMOBILE Feeder due to load changeover</t>
  </si>
  <si>
    <t xml:space="preserve">Export to HF-03 Haralur feeder due to load changeover </t>
  </si>
  <si>
    <t>Import from HF-07 Carmobile feeder due to load changeover</t>
  </si>
  <si>
    <t>Export to HF-06 K M Halli feeder due to load changeover &amp; Sharing with Dabuspet Subdivision</t>
  </si>
  <si>
    <t>Import from HF-11 Raitharapalya  feeder due to load changeover</t>
  </si>
  <si>
    <t>Import from HF-10 S S MUTT  feeder due to load changeover</t>
  </si>
  <si>
    <t>Export to BF-09 Kesaramadu NJY feeder due to load changeover</t>
  </si>
  <si>
    <t>Export to HF-08 Hirehalli feeder due to load changeover</t>
  </si>
  <si>
    <t xml:space="preserve"> Sharing with Dabuspet Subdivision</t>
  </si>
  <si>
    <t xml:space="preserve"> Import from HNF-08 Honnudike NJY feeder due to load changeover</t>
  </si>
  <si>
    <t xml:space="preserve"> Import from HNF-09 CNNL feeder due to load changeover</t>
  </si>
  <si>
    <t xml:space="preserve"> Import from HNF-10 HOLAKALLU NJY feeder due to load changeover</t>
  </si>
  <si>
    <t xml:space="preserve"> Import from HNF-11 Arehalli NJY feeder due to load changeover</t>
  </si>
  <si>
    <t>Exported units belongs to RSD-2 Sub-Division</t>
  </si>
  <si>
    <t>Export to HNF-03 Honnudike feeder due to load changeover</t>
  </si>
  <si>
    <t>Export to HNF-04 Sasalu feeder due to load changeover</t>
  </si>
  <si>
    <t>Export to HNF-05  HOLAKALLU feeder due to load changeover</t>
  </si>
  <si>
    <t>Export to HNF-06  Cholamballi feeder due to load changeover</t>
  </si>
  <si>
    <t>Export to HNF-14 Jolumaranahalli feeder due to load changeover</t>
  </si>
  <si>
    <t xml:space="preserve"> Import from HNF-12 Maskal NJY feeder due to load changeover</t>
  </si>
  <si>
    <t xml:space="preserve"> Import from UF-05 Kalenahalli NJY feeder due to load changeover</t>
  </si>
  <si>
    <t>Export to UF-04 Urdigere Rural feeder due to load changeover</t>
  </si>
  <si>
    <t xml:space="preserve"> Import from UF-02 Mydala NJY feeder due to load changeover</t>
  </si>
  <si>
    <t>Export to UF-01 Seethkallu feeder due to load changeover</t>
  </si>
  <si>
    <t>Import from RSD-2 SUB-DIVISON CONSUMPTION</t>
  </si>
  <si>
    <t>Import from CSD-1 SUB-DIVISON CONSUMPTION</t>
  </si>
  <si>
    <t>Feeder to Consumer Audit (August-24 INPUT and September-24 DCB)</t>
  </si>
  <si>
    <t xml:space="preserve">Street Light Installation Consumption on this feeder Estimation to be Prepared </t>
  </si>
  <si>
    <t>Export to F01 KITTAGANAHALLI &amp; F12 KESARAMADU IP feeder due to load changeover</t>
  </si>
  <si>
    <t>Import from F-11 Kallahalli feeder due to load changeover</t>
  </si>
  <si>
    <t>Import from HF-11 Raitharapalya feeder due to load changeover</t>
  </si>
  <si>
    <t>Import from HF-12 Nandihalli feeder due to load changeover</t>
  </si>
  <si>
    <t>Export to HF-05 Industrial feeder due to load changeover &amp; Sharing with Dabuspet Subdivision</t>
  </si>
  <si>
    <t>Export to HF-09 M N feeder due to load changeover</t>
  </si>
  <si>
    <t>Export to HF-03 Haralur feeder due to load changeover</t>
  </si>
  <si>
    <t>Export to HF-06 K M HALLI feeder due to load changeover &amp; Sharing with Dabuspet Subdivision</t>
  </si>
  <si>
    <t>Single Water Supply Installation Sales not Recorded Consumption export to HNF-06 Cholamballi IP feeder</t>
  </si>
  <si>
    <t>Export to HNF-01 Thavarekere feeder due to load changeover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</si>
</sst>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9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000"/>
    <numFmt numFmtId="179" formatCode="#"/>
    <numFmt numFmtId="180" formatCode="#,##0.0000_);\(#,##0.0000\)"/>
    <numFmt numFmtId="181" formatCode="_-* #,##0\ &quot;F&quot;_-;\-* #,##0\ &quot;F&quot;_-;_-* &quot;-&quot;\ &quot;F&quot;_-;_-@_-"/>
    <numFmt numFmtId="182" formatCode="0.00000_)"/>
    <numFmt numFmtId="183" formatCode="_-* #,##0\ _F_-;\-* #,##0\ _F_-;_-* &quot;-&quot;\ _F_-;_-@_-"/>
    <numFmt numFmtId="184" formatCode="General_)"/>
    <numFmt numFmtId="185" formatCode="&quot;$&quot;#,##0.0000_);\(&quot;$&quot;#,##0.0000\)"/>
    <numFmt numFmtId="186" formatCode="&quot;Warning&quot;;&quot;Warning&quot;;&quot;OK&quot;"/>
    <numFmt numFmtId="187" formatCode="&quot;\&quot;#,##0.00;[Red]\-&quot;\&quot;#,##0.00"/>
    <numFmt numFmtId="188" formatCode="#,##0&quot; $&quot;;\-#,##0&quot; $&quot;"/>
    <numFmt numFmtId="189" formatCode="_(&quot;US$&quot;* #,##0.00_);_(&quot;US$&quot;* \(#,##0.00\);_(&quot;US$&quot;* &quot;-&quot;??_);_(@_)"/>
    <numFmt numFmtId="190" formatCode="h:mm;@"/>
    <numFmt numFmtId="191" formatCode="_(* #,##0.00_);_(* \(#,##0.00\);_(* \-??_);_(@_)"/>
    <numFmt numFmtId="192" formatCode="0.0"/>
    <numFmt numFmtId="193" formatCode="_ &quot;₹&quot;\ * #,##0.00_ ;_ &quot;₹&quot;\ * \-#,##0.00_ ;_ &quot;₹&quot;\ * &quot;-&quot;??_ ;_ @_ "/>
    <numFmt numFmtId="194" formatCode="_(&quot;$&quot;* #,##0.00_);_(&quot;$&quot;* \(#,##0.00\);_(&quot;$&quot;* \-??_);_(@_)"/>
    <numFmt numFmtId="195" formatCode="[$€-2]\ #,##0.00_);[Red]\([$€-2]\ #,##0.00\)"/>
    <numFmt numFmtId="196" formatCode="#,##0.0;[Red]#,##0.0"/>
    <numFmt numFmtId="197" formatCode="_([$€-2]* #,##0.00_);_([$€-2]* \(#,##0.00\);_([$€-2]* &quot;-&quot;??_)"/>
    <numFmt numFmtId="198" formatCode="0;[Red]0"/>
    <numFmt numFmtId="199" formatCode="[$-409]General"/>
    <numFmt numFmtId="200" formatCode="#,##0_-;\ \(#,##0\);_-* &quot;-&quot;??;_-@_-"/>
    <numFmt numFmtId="201" formatCode="#,##0.0"/>
    <numFmt numFmtId="202" formatCode="0.00_)"/>
    <numFmt numFmtId="203" formatCode="&quot;Rs.&quot;#,##0.00_);\(&quot;Rs.&quot;#,##0.00\)"/>
    <numFmt numFmtId="204" formatCode="#,##0.0_);\(#,##0.0\)"/>
    <numFmt numFmtId="205" formatCode="_-* #,##0\ _D_M_-;\-* #,##0\ _D_M_-;_-* &quot;-&quot;\ _D_M_-;_-@_-"/>
    <numFmt numFmtId="206" formatCode="_-* #,##0.00\ _D_M_-;\-* #,##0.00\ _D_M_-;_-* &quot;-&quot;??\ _D_M_-;_-@_-"/>
    <numFmt numFmtId="207" formatCode="0\);"/>
    <numFmt numFmtId="208" formatCode="#,##0;[Red]\(#,##0\)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#,##0.0000_)"/>
    <numFmt numFmtId="212" formatCode="##,##0.000_);\(#,##0.000\)"/>
    <numFmt numFmtId="213" formatCode="0.000"/>
    <numFmt numFmtId="214" formatCode="[$-409]d/mmm/yy;@"/>
    <numFmt numFmtId="215" formatCode="_-* #,##0.00_-;\-* #,##0.00_-;_-* &quot;-&quot;??_-;_-@_-"/>
    <numFmt numFmtId="216" formatCode="_-* #,##0_-;\-* #,##0_-;_-* &quot;-&quot;_-;_-@_-"/>
    <numFmt numFmtId="217" formatCode="&quot;ß&quot;#,##0.00_);\(&quot;ß&quot;#,##0.00\)"/>
    <numFmt numFmtId="218" formatCode="0.0%"/>
    <numFmt numFmtId="219" formatCode="&quot;$&quot;#,##0;\-&quot;$&quot;#,##0"/>
    <numFmt numFmtId="220" formatCode="0.00\ &quot;x&quot;"/>
    <numFmt numFmtId="221" formatCode="_(&quot;$&quot;* #,##0.0000000_);_(&quot;$&quot;* \(#,##0.0000000\);_(&quot;$&quot;* &quot;-&quot;??_);_(@_)"/>
    <numFmt numFmtId="222" formatCode="_-&quot;$&quot;* #,##0_-;\-&quot;$&quot;* #,##0_-;_-&quot;$&quot;* &quot;-&quot;_-;_-@_-"/>
    <numFmt numFmtId="223" formatCode="_ &quot;kr&quot;\ * #,##0_ ;_ &quot;kr&quot;\ * \-#,##0_ ;_ &quot;kr&quot;\ * &quot;-&quot;_ ;_ @_ "/>
    <numFmt numFmtId="224" formatCode="_ &quot;kr&quot;\ * #,##0.00_ ;_ &quot;kr&quot;\ * \-#,##0.00_ ;_ &quot;kr&quot;\ * &quot;-&quot;??_ ;_ @_ "/>
    <numFmt numFmtId="225" formatCode="_ &quot;\&quot;* #,##0_ ;_ &quot;\&quot;* \-#,##0_ ;_ &quot;\&quot;* &quot;-&quot;_ ;_ @_ "/>
    <numFmt numFmtId="226" formatCode="_ &quot;\&quot;* #,##0.00_ ;_ &quot;\&quot;* \-#,##0.00_ ;_ &quot;\&quot;* &quot;-&quot;??_ ;_ @_ "/>
    <numFmt numFmtId="227" formatCode="0_ "/>
    <numFmt numFmtId="228" formatCode="0.0_ "/>
    <numFmt numFmtId="229" formatCode="0.00000"/>
    <numFmt numFmtId="230" formatCode="0.00000000"/>
    <numFmt numFmtId="231" formatCode="0.0000"/>
  </numFmts>
  <fonts count="150">
    <font>
      <sz val="11"/>
      <color theme="1"/>
      <name val="Calibri"/>
      <charset val="134"/>
      <scheme val="minor"/>
    </font>
    <font>
      <sz val="12"/>
      <color theme="1"/>
      <name val="Bookman Old Style"/>
      <charset val="134"/>
    </font>
    <font>
      <sz val="12"/>
      <name val="Bookman Old Style"/>
      <charset val="134"/>
    </font>
    <font>
      <sz val="14"/>
      <color theme="1"/>
      <name val="Bookman Old Style"/>
      <charset val="134"/>
    </font>
    <font>
      <b/>
      <sz val="14"/>
      <color theme="1"/>
      <name val="Bookman Old Style"/>
      <charset val="134"/>
    </font>
    <font>
      <b/>
      <sz val="16"/>
      <color theme="1"/>
      <name val="Bookman Old Style"/>
      <charset val="134"/>
    </font>
    <font>
      <b/>
      <sz val="12"/>
      <name val="Bookman Old Style"/>
      <charset val="134"/>
    </font>
    <font>
      <b/>
      <sz val="11"/>
      <color theme="1"/>
      <name val="Bookman Old Style"/>
      <charset val="134"/>
    </font>
    <font>
      <b/>
      <sz val="11"/>
      <name val="Bookman Old Style"/>
      <charset val="134"/>
    </font>
    <font>
      <b/>
      <sz val="12"/>
      <color rgb="FFFF0000"/>
      <name val="Bookman Old Style"/>
      <charset val="134"/>
    </font>
    <font>
      <b/>
      <sz val="14"/>
      <color rgb="FFFF0000"/>
      <name val="Bookman Old Style"/>
      <charset val="134"/>
    </font>
    <font>
      <b/>
      <sz val="12"/>
      <color theme="1"/>
      <name val="Bookman Old Style"/>
      <charset val="134"/>
    </font>
    <font>
      <b/>
      <sz val="10"/>
      <name val="Bookman Old Style"/>
      <charset val="134"/>
    </font>
    <font>
      <sz val="16"/>
      <color theme="1"/>
      <name val="Bookman Old Style"/>
      <charset val="134"/>
    </font>
    <font>
      <b/>
      <sz val="13"/>
      <name val="Bookman Old Style"/>
      <charset val="134"/>
    </font>
    <font>
      <b/>
      <sz val="13"/>
      <color rgb="FFFF0000"/>
      <name val="Bookman Old Style"/>
      <charset val="134"/>
    </font>
    <font>
      <b/>
      <sz val="16"/>
      <name val="Bookman Old Style"/>
      <charset val="134"/>
    </font>
    <font>
      <b/>
      <sz val="13"/>
      <color theme="1"/>
      <name val="Bookman Old Style"/>
      <charset val="134"/>
    </font>
    <font>
      <b/>
      <sz val="9"/>
      <name val="Bookman Old Style"/>
      <charset val="134"/>
    </font>
    <font>
      <b/>
      <sz val="8"/>
      <name val="Bookman Old Style"/>
      <charset val="134"/>
    </font>
    <font>
      <b/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theme="1"/>
      <name val="Bookman Old Style"/>
      <charset val="134"/>
    </font>
    <font>
      <sz val="12"/>
      <color rgb="FFFF0000"/>
      <name val="Bookman Old Style"/>
      <charset val="134"/>
    </font>
    <font>
      <b/>
      <sz val="16"/>
      <color rgb="FFFF0000"/>
      <name val="Bookman Old Style"/>
      <charset val="134"/>
    </font>
    <font>
      <b/>
      <sz val="18"/>
      <color theme="1"/>
      <name val="Bookman Old Style"/>
      <charset val="134"/>
    </font>
    <font>
      <b/>
      <sz val="10"/>
      <name val="Calibri"/>
      <charset val="134"/>
      <scheme val="minor"/>
    </font>
    <font>
      <b/>
      <sz val="10"/>
      <color theme="1"/>
      <name val="Bookman Old Style"/>
      <charset val="134"/>
    </font>
    <font>
      <sz val="1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9"/>
      <name val="Arial"/>
      <charset val="134"/>
    </font>
    <font>
      <sz val="10"/>
      <color indexed="8"/>
      <name val="MS Sans Serif"/>
      <charset val="134"/>
    </font>
    <font>
      <b/>
      <sz val="14"/>
      <name val="Arial"/>
      <charset val="134"/>
    </font>
    <font>
      <sz val="18"/>
      <color indexed="16"/>
      <name val="Courier"/>
      <charset val="134"/>
    </font>
    <font>
      <sz val="20"/>
      <color indexed="16"/>
      <name val="Courier"/>
      <charset val="134"/>
    </font>
    <font>
      <sz val="11"/>
      <color indexed="8"/>
      <name val="Calibri"/>
      <charset val="134"/>
    </font>
    <font>
      <b/>
      <sz val="20"/>
      <color indexed="16"/>
      <name val="Courier"/>
      <charset val="134"/>
    </font>
    <font>
      <sz val="24"/>
      <color indexed="16"/>
      <name val="Courier"/>
      <charset val="134"/>
    </font>
    <font>
      <b/>
      <sz val="24"/>
      <color indexed="16"/>
      <name val="Courier"/>
      <charset val="134"/>
    </font>
    <font>
      <sz val="11"/>
      <color indexed="9"/>
      <name val="Calibri"/>
      <charset val="134"/>
    </font>
    <font>
      <sz val="14"/>
      <name val="AngsanaUPC"/>
      <charset val="134"/>
    </font>
    <font>
      <sz val="8"/>
      <name val="Times New Roman"/>
      <charset val="134"/>
    </font>
    <font>
      <sz val="10"/>
      <name val="Helv"/>
      <charset val="134"/>
    </font>
    <font>
      <sz val="10"/>
      <color indexed="16"/>
      <name val="Arial"/>
      <charset val="134"/>
    </font>
    <font>
      <sz val="10"/>
      <name val="Times New Roman"/>
      <charset val="134"/>
    </font>
    <font>
      <sz val="11"/>
      <color indexed="20"/>
      <name val="Calibri"/>
      <charset val="134"/>
    </font>
    <font>
      <sz val="12"/>
      <name val="Tms Rmn"/>
      <charset val="134"/>
    </font>
    <font>
      <sz val="10"/>
      <name val="MS Sans Serif"/>
      <charset val="134"/>
    </font>
    <font>
      <sz val="12"/>
      <name val="¹ÙÅÁÃ¼"/>
      <charset val="129"/>
    </font>
    <font>
      <b/>
      <sz val="11"/>
      <color indexed="52"/>
      <name val="Calibri"/>
      <charset val="134"/>
    </font>
    <font>
      <b/>
      <sz val="10"/>
      <color indexed="16"/>
      <name val="Arial"/>
      <charset val="134"/>
    </font>
    <font>
      <sz val="10"/>
      <color indexed="55"/>
      <name val="Arial"/>
      <charset val="134"/>
    </font>
    <font>
      <b/>
      <sz val="11"/>
      <color indexed="9"/>
      <name val="Calibri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color theme="1"/>
      <name val="Calibri"/>
      <charset val="134"/>
      <scheme val="minor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0"/>
      <name val="MS Serif"/>
      <charset val="134"/>
    </font>
    <font>
      <sz val="10"/>
      <name val="Courier"/>
      <charset val="134"/>
    </font>
    <font>
      <sz val="11"/>
      <name val="Courier"/>
      <charset val="134"/>
    </font>
    <font>
      <b/>
      <sz val="8.2"/>
      <color indexed="8"/>
      <name val="Arial"/>
      <charset val="134"/>
    </font>
    <font>
      <sz val="11"/>
      <name val="Book Antiqua"/>
      <charset val="134"/>
    </font>
    <font>
      <sz val="10"/>
      <color indexed="16"/>
      <name val="MS Serif"/>
      <charset val="134"/>
    </font>
    <font>
      <b/>
      <sz val="10"/>
      <color indexed="36"/>
      <name val="Arial"/>
      <charset val="134"/>
    </font>
    <font>
      <sz val="10"/>
      <color indexed="8"/>
      <name val="Arial1"/>
      <charset val="134"/>
    </font>
    <font>
      <sz val="11"/>
      <color indexed="8"/>
      <name val="Arial"/>
      <charset val="134"/>
    </font>
    <font>
      <sz val="11"/>
      <color rgb="FF000000"/>
      <name val="Calibri"/>
      <charset val="134"/>
    </font>
    <font>
      <i/>
      <sz val="11"/>
      <color indexed="23"/>
      <name val="Calibri"/>
      <charset val="134"/>
    </font>
    <font>
      <sz val="1"/>
      <color indexed="8"/>
      <name val="Courier"/>
      <charset val="134"/>
    </font>
    <font>
      <i/>
      <sz val="1"/>
      <color indexed="8"/>
      <name val="Courier"/>
      <charset val="134"/>
    </font>
    <font>
      <sz val="10"/>
      <color indexed="23"/>
      <name val="Arial"/>
      <charset val="134"/>
    </font>
    <font>
      <sz val="10"/>
      <color indexed="10"/>
      <name val="Arial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u/>
      <sz val="11"/>
      <name val="Arial"/>
      <charset val="134"/>
    </font>
    <font>
      <b/>
      <sz val="15"/>
      <color indexed="56"/>
      <name val="Calibri"/>
      <charset val="134"/>
    </font>
    <font>
      <b/>
      <sz val="15"/>
      <color indexed="62"/>
      <name val="Calibri"/>
      <charset val="134"/>
    </font>
    <font>
      <b/>
      <sz val="13"/>
      <color indexed="56"/>
      <name val="Calibri"/>
      <charset val="134"/>
    </font>
    <font>
      <b/>
      <sz val="13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indexed="62"/>
      <name val="Calibri"/>
      <charset val="134"/>
    </font>
    <font>
      <sz val="12"/>
      <name val="Marigold"/>
      <charset val="134"/>
    </font>
    <font>
      <u/>
      <sz val="10"/>
      <color indexed="12"/>
      <name val="Arial"/>
      <charset val="134"/>
    </font>
    <font>
      <u/>
      <sz val="11"/>
      <color theme="10"/>
      <name val="Calibri"/>
      <charset val="134"/>
    </font>
    <font>
      <u/>
      <sz val="11"/>
      <color theme="10"/>
      <name val="Calibri"/>
      <charset val="134"/>
      <scheme val="minor"/>
    </font>
    <font>
      <u/>
      <sz val="9"/>
      <color indexed="12"/>
      <name val="Arial"/>
      <charset val="134"/>
    </font>
    <font>
      <sz val="11"/>
      <color indexed="62"/>
      <name val="Calibri"/>
      <charset val="134"/>
    </font>
    <font>
      <sz val="12"/>
      <name val="Helv"/>
      <charset val="134"/>
    </font>
    <font>
      <b/>
      <sz val="13"/>
      <color indexed="9"/>
      <name val="Times New Roman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1"/>
      <name val="Calibri"/>
      <charset val="134"/>
    </font>
    <font>
      <sz val="10"/>
      <color theme="1"/>
      <name val="Tahoma"/>
      <charset val="134"/>
    </font>
    <font>
      <sz val="11"/>
      <color rgb="FF000000"/>
      <name val="Calibri"/>
      <charset val="134"/>
      <scheme val="minor"/>
    </font>
    <font>
      <sz val="10"/>
      <color rgb="FF000000"/>
      <name val="Arial"/>
      <charset val="134"/>
    </font>
    <font>
      <sz val="18"/>
      <color theme="1"/>
      <name val="Calibri"/>
      <charset val="134"/>
      <scheme val="minor"/>
    </font>
    <font>
      <sz val="10"/>
      <name val="Times New Roman CYR"/>
      <charset val="134"/>
    </font>
    <font>
      <sz val="10"/>
      <color theme="1"/>
      <name val="Arial"/>
      <charset val="134"/>
    </font>
    <font>
      <sz val="11"/>
      <color theme="1"/>
      <name val="Cambria"/>
      <charset val="134"/>
    </font>
    <font>
      <sz val="10"/>
      <color rgb="FF000000"/>
      <name val="Calibri"/>
      <charset val="134"/>
      <scheme val="minor"/>
    </font>
    <font>
      <sz val="11"/>
      <color theme="1"/>
      <name val="Times New Roman"/>
      <charset val="134"/>
    </font>
    <font>
      <sz val="10"/>
      <color indexed="17"/>
      <name val="Arial"/>
      <charset val="134"/>
    </font>
    <font>
      <b/>
      <sz val="11"/>
      <color indexed="63"/>
      <name val="Calibri"/>
      <charset val="134"/>
    </font>
    <font>
      <b/>
      <sz val="10"/>
      <name val="Arial CE"/>
      <charset val="238"/>
    </font>
    <font>
      <sz val="10"/>
      <name val="Tms Rmn"/>
      <charset val="134"/>
    </font>
    <font>
      <b/>
      <sz val="10"/>
      <color indexed="56"/>
      <name val="Arial"/>
      <charset val="134"/>
    </font>
    <font>
      <sz val="11"/>
      <name val="Times New Roman"/>
      <charset val="134"/>
    </font>
    <font>
      <b/>
      <sz val="16"/>
      <color indexed="9"/>
      <name val="Arial"/>
      <charset val="134"/>
    </font>
    <font>
      <b/>
      <sz val="12"/>
      <color indexed="9"/>
      <name val="Arial"/>
      <charset val="134"/>
    </font>
    <font>
      <sz val="12"/>
      <color indexed="9"/>
      <name val="Arial"/>
      <charset val="134"/>
    </font>
    <font>
      <u/>
      <sz val="9"/>
      <color indexed="36"/>
      <name val="Arial"/>
      <charset val="134"/>
    </font>
    <font>
      <sz val="10"/>
      <name val="Helv"/>
      <charset val="204"/>
    </font>
    <font>
      <b/>
      <sz val="8"/>
      <color indexed="8"/>
      <name val="Helv"/>
      <charset val="134"/>
    </font>
    <font>
      <b/>
      <sz val="10"/>
      <name val="Arial"/>
      <charset val="134"/>
    </font>
    <font>
      <b/>
      <sz val="11"/>
      <color indexed="9"/>
      <name val="Times New Roman"/>
      <charset val="134"/>
    </font>
    <font>
      <b/>
      <sz val="11"/>
      <name val="Times New Roman"/>
      <charset val="134"/>
    </font>
    <font>
      <b/>
      <sz val="18"/>
      <color indexed="56"/>
      <name val="Cambria"/>
      <charset val="134"/>
    </font>
    <font>
      <sz val="18"/>
      <color theme="3"/>
      <name val="Cambria"/>
      <charset val="134"/>
      <scheme val="major"/>
    </font>
    <font>
      <b/>
      <sz val="18"/>
      <color indexed="62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0"/>
      <color indexed="18"/>
      <name val="Arial"/>
      <charset val="134"/>
    </font>
    <font>
      <sz val="12"/>
      <name val="바탕체"/>
      <charset val="129"/>
    </font>
    <font>
      <sz val="11"/>
      <name val="돋움"/>
      <charset val="129"/>
    </font>
    <font>
      <b/>
      <sz val="18"/>
      <name val="Bookman Old Style"/>
      <charset val="134"/>
    </font>
    <font>
      <b/>
      <sz val="18"/>
      <color rgb="FFFF0000"/>
      <name val="Bookman Old Style"/>
      <charset val="134"/>
    </font>
  </fonts>
  <fills count="11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50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lightGray">
        <bgColor indexed="9"/>
      </patternFill>
    </fill>
    <fill>
      <patternFill patternType="lightUp">
        <fgColor indexed="14"/>
        <bgColor indexed="45"/>
      </patternFill>
    </fill>
    <fill>
      <patternFill patternType="solid">
        <fgColor indexed="9"/>
        <bgColor indexed="64"/>
      </patternFill>
    </fill>
    <fill>
      <patternFill patternType="lightDown">
        <fgColor indexed="23"/>
      </patternFill>
    </fill>
    <fill>
      <patternFill patternType="solid">
        <fgColor indexed="6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36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7685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8" fillId="25" borderId="17" applyNumberFormat="0" applyAlignment="0" applyProtection="0">
      <alignment vertical="center"/>
    </xf>
    <xf numFmtId="0" fontId="39" fillId="25" borderId="16" applyNumberFormat="0" applyAlignment="0" applyProtection="0">
      <alignment vertical="center"/>
    </xf>
    <xf numFmtId="0" fontId="40" fillId="2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50" fillId="0" borderId="0">
      <alignment vertical="top"/>
    </xf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51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51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50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8" fontId="52" fillId="0" borderId="2" applyNumberFormat="0" applyBorder="0" applyAlignment="0">
      <alignment horizontal="center" vertical="center"/>
    </xf>
    <xf numFmtId="179" fontId="53" fillId="0" borderId="0">
      <protection locked="0"/>
    </xf>
    <xf numFmtId="179" fontId="54" fillId="0" borderId="0">
      <protection locked="0"/>
    </xf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6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6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8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9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8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8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9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1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2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1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1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2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56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56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6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6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6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6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6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59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59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59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59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59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54" borderId="0" applyNumberFormat="0" applyBorder="0" applyAlignment="0" applyProtection="0"/>
    <xf numFmtId="0" fontId="55" fillId="57" borderId="0" applyNumberFormat="0" applyBorder="0" applyAlignment="0" applyProtection="0"/>
    <xf numFmtId="0" fontId="55" fillId="60" borderId="0" applyNumberFormat="0" applyBorder="0" applyAlignment="0" applyProtection="0"/>
    <xf numFmtId="0" fontId="55" fillId="63" borderId="0" applyNumberFormat="0" applyBorder="0" applyAlignment="0" applyProtection="0"/>
    <xf numFmtId="0" fontId="55" fillId="65" borderId="0" applyNumberFormat="0" applyBorder="0" applyAlignment="0" applyProtection="0"/>
    <xf numFmtId="0" fontId="55" fillId="67" borderId="0" applyNumberFormat="0" applyBorder="0" applyAlignment="0" applyProtection="0"/>
    <xf numFmtId="179" fontId="56" fillId="0" borderId="0">
      <protection locked="0"/>
    </xf>
    <xf numFmtId="179" fontId="57" fillId="0" borderId="0">
      <protection locked="0"/>
    </xf>
    <xf numFmtId="179" fontId="58" fillId="0" borderId="0">
      <protection locked="0"/>
    </xf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70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70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1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4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5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4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4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5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7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70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70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9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68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59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59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76" borderId="0" applyNumberFormat="0" applyBorder="0" applyAlignment="0" applyProtection="0"/>
    <xf numFmtId="0" fontId="55" fillId="68" borderId="0" applyNumberFormat="0" applyBorder="0" applyAlignment="0" applyProtection="0"/>
    <xf numFmtId="0" fontId="55" fillId="71" borderId="0" applyNumberFormat="0" applyBorder="0" applyAlignment="0" applyProtection="0"/>
    <xf numFmtId="0" fontId="55" fillId="73" borderId="0" applyNumberFormat="0" applyBorder="0" applyAlignment="0" applyProtection="0"/>
    <xf numFmtId="0" fontId="55" fillId="63" borderId="0" applyNumberFormat="0" applyBorder="0" applyAlignment="0" applyProtection="0"/>
    <xf numFmtId="0" fontId="55" fillId="68" borderId="0" applyNumberFormat="0" applyBorder="0" applyAlignment="0" applyProtection="0"/>
    <xf numFmtId="0" fontId="55" fillId="76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9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80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9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80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8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1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4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5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4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5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2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70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2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70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5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59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5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59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84" borderId="0" applyNumberFormat="0" applyBorder="0" applyAlignment="0" applyProtection="0"/>
    <xf numFmtId="0" fontId="59" fillId="78" borderId="0" applyNumberFormat="0" applyBorder="0" applyAlignment="0" applyProtection="0"/>
    <xf numFmtId="0" fontId="59" fillId="71" borderId="0" applyNumberFormat="0" applyBorder="0" applyAlignment="0" applyProtection="0"/>
    <xf numFmtId="0" fontId="59" fillId="73" borderId="0" applyNumberFormat="0" applyBorder="0" applyAlignment="0" applyProtection="0"/>
    <xf numFmtId="0" fontId="59" fillId="81" borderId="0" applyNumberFormat="0" applyBorder="0" applyAlignment="0" applyProtection="0"/>
    <xf numFmtId="0" fontId="59" fillId="83" borderId="0" applyNumberFormat="0" applyBorder="0" applyAlignment="0" applyProtection="0"/>
    <xf numFmtId="0" fontId="59" fillId="84" borderId="0" applyNumberFormat="0" applyBorder="0" applyAlignment="0" applyProtection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9" fontId="60" fillId="0" borderId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7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0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7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0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6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9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9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9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9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1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1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1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1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90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2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92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2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92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0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8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4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5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4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4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0" fontId="59" fillId="93" borderId="0" applyNumberFormat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61" fillId="0" borderId="0">
      <alignment horizontal="center" vertical="top" wrapText="1"/>
      <protection locked="0"/>
    </xf>
    <xf numFmtId="0" fontId="62" fillId="0" borderId="0"/>
    <xf numFmtId="0" fontId="62" fillId="0" borderId="0"/>
    <xf numFmtId="0" fontId="49" fillId="0" borderId="0" applyFill="0" applyBorder="0">
      <alignment vertical="center"/>
    </xf>
    <xf numFmtId="0" fontId="63" fillId="90" borderId="21" applyNumberFormat="0"/>
    <xf numFmtId="182" fontId="60" fillId="0" borderId="0" applyFont="0" applyFill="0" applyBorder="0" applyAlignment="0" applyProtection="0"/>
    <xf numFmtId="183" fontId="60" fillId="0" borderId="0" applyFont="0" applyFill="0" applyBorder="0" applyAlignment="0" applyProtection="0"/>
    <xf numFmtId="184" fontId="64" fillId="0" borderId="12">
      <protection locked="0"/>
    </xf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6" fillId="0" borderId="0" applyNumberFormat="0" applyFill="0" applyBorder="0" applyAlignment="0" applyProtection="0"/>
    <xf numFmtId="38" fontId="67" fillId="0" borderId="0" applyFill="0" applyBorder="0" applyAlignment="0" applyProtection="0"/>
    <xf numFmtId="0" fontId="68" fillId="0" borderId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185" fontId="49" fillId="0" borderId="0" applyFill="0" applyBorder="0" applyAlignment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70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5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70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5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69" fillId="96" borderId="22" applyNumberFormat="0" applyAlignment="0" applyProtection="0"/>
    <xf numFmtId="0" fontId="70" fillId="97" borderId="23">
      <alignment horizontal="center"/>
    </xf>
    <xf numFmtId="186" fontId="71" fillId="98" borderId="24">
      <alignment horizontal="center"/>
    </xf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100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100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100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100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2" fillId="99" borderId="25" applyNumberFormat="0" applyAlignment="0" applyProtection="0"/>
    <xf numFmtId="0" fontId="73" fillId="0" borderId="26">
      <alignment horizontal="center" vertical="center"/>
    </xf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9" fontId="6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9" fontId="6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0" fontId="62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0" fontId="62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0" fontId="62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0" fontId="62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0" fontId="62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0" fontId="62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7" fontId="49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88" fontId="74" fillId="0" borderId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91" fontId="49" fillId="0" borderId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7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9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76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6" fontId="75" fillId="0" borderId="0" applyFont="0" applyFill="0" applyBorder="0" applyAlignment="0" applyProtection="0"/>
    <xf numFmtId="192" fontId="55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75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75" fillId="0" borderId="0" applyFont="0" applyFill="0" applyBorder="0" applyAlignment="0" applyProtection="0"/>
    <xf numFmtId="0" fontId="78" fillId="0" borderId="0" applyNumberFormat="0" applyAlignment="0">
      <alignment horizontal="left"/>
    </xf>
    <xf numFmtId="0" fontId="79" fillId="0" borderId="0" applyNumberFormat="0" applyAlignment="0"/>
    <xf numFmtId="184" fontId="80" fillId="0" borderId="27" applyNumberFormat="0" applyBorder="0" applyAlignment="0" applyProtection="0">
      <protection locked="0"/>
    </xf>
    <xf numFmtId="0" fontId="62" fillId="0" borderId="28"/>
    <xf numFmtId="193" fontId="49" fillId="0" borderId="0" applyFill="0" applyBorder="0" applyAlignment="0" applyProtection="0"/>
    <xf numFmtId="193" fontId="49" fillId="0" borderId="0" applyFill="0" applyBorder="0" applyAlignment="0" applyProtection="0"/>
    <xf numFmtId="0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81" fillId="0" borderId="0" applyFont="0" applyFill="0" applyBorder="0" applyAlignment="0" applyProtection="0"/>
    <xf numFmtId="193" fontId="49" fillId="0" borderId="0" applyFill="0" applyBorder="0" applyAlignment="0" applyProtection="0"/>
    <xf numFmtId="194" fontId="55" fillId="0" borderId="0" applyFill="0" applyBorder="0" applyAlignment="0" applyProtection="0"/>
    <xf numFmtId="44" fontId="49" fillId="0" borderId="0" applyFont="0" applyFill="0" applyBorder="0" applyAlignment="0" applyProtection="0"/>
    <xf numFmtId="195" fontId="49" fillId="0" borderId="0"/>
    <xf numFmtId="0" fontId="49" fillId="0" borderId="0"/>
    <xf numFmtId="0" fontId="49" fillId="0" borderId="0"/>
    <xf numFmtId="195" fontId="49" fillId="0" borderId="0"/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96" fontId="49" fillId="0" borderId="2">
      <alignment vertical="center"/>
      <protection locked="0"/>
    </xf>
    <xf numFmtId="15" fontId="82" fillId="0" borderId="29"/>
    <xf numFmtId="0" fontId="49" fillId="101" borderId="2" applyNumberFormat="0"/>
    <xf numFmtId="0" fontId="83" fillId="0" borderId="0" applyNumberFormat="0" applyAlignment="0">
      <alignment horizontal="left"/>
    </xf>
    <xf numFmtId="0" fontId="84" fillId="102" borderId="30" applyNumberFormat="0" applyAlignment="0">
      <alignment horizontal="center"/>
    </xf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0" fontId="49" fillId="0" borderId="0" applyNumberFormat="0" applyFont="0" applyFill="0" applyBorder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197" fontId="49" fillId="0" borderId="0" applyFont="0" applyFill="0" applyBorder="0" applyAlignment="0" applyProtection="0"/>
    <xf numFmtId="0" fontId="49" fillId="0" borderId="0"/>
    <xf numFmtId="0" fontId="49" fillId="0" borderId="0"/>
    <xf numFmtId="0" fontId="55" fillId="0" borderId="0"/>
    <xf numFmtId="0" fontId="49" fillId="0" borderId="0">
      <alignment vertical="top"/>
    </xf>
    <xf numFmtId="0" fontId="85" fillId="0" borderId="0" applyBorder="0" applyProtection="0"/>
    <xf numFmtId="0" fontId="55" fillId="0" borderId="0"/>
    <xf numFmtId="0" fontId="55" fillId="0" borderId="0"/>
    <xf numFmtId="0" fontId="55" fillId="0" borderId="0"/>
    <xf numFmtId="0" fontId="86" fillId="0" borderId="0"/>
    <xf numFmtId="198" fontId="87" fillId="0" borderId="0"/>
    <xf numFmtId="198" fontId="87" fillId="0" borderId="0"/>
    <xf numFmtId="0" fontId="48" fillId="0" borderId="0"/>
    <xf numFmtId="198" fontId="87" fillId="0" borderId="0"/>
    <xf numFmtId="198" fontId="87" fillId="0" borderId="0"/>
    <xf numFmtId="0" fontId="86" fillId="0" borderId="0"/>
    <xf numFmtId="0" fontId="86" fillId="0" borderId="0"/>
    <xf numFmtId="199" fontId="87" fillId="0" borderId="0"/>
    <xf numFmtId="0" fontId="49" fillId="0" borderId="0"/>
    <xf numFmtId="0" fontId="69" fillId="70" borderId="22" applyNumberFormat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90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90" fillId="0" borderId="0">
      <protection locked="0"/>
    </xf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0" fontId="49" fillId="103" borderId="0" applyNumberFormat="0" applyFont="0" applyAlignment="0"/>
    <xf numFmtId="200" fontId="91" fillId="104" borderId="22"/>
    <xf numFmtId="0" fontId="64" fillId="0" borderId="31" applyNumberFormat="0" applyFill="0" applyBorder="0" applyAlignment="0" applyProtection="0">
      <protection locked="0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201" fontId="92" fillId="0" borderId="32">
      <alignment horizontal="right"/>
    </xf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1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1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1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1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38" fontId="94" fillId="96" borderId="0" applyNumberFormat="0" applyBorder="0" applyAlignment="0" applyProtection="0"/>
    <xf numFmtId="38" fontId="94" fillId="96" borderId="0" applyNumberFormat="0" applyBorder="0" applyAlignment="0" applyProtection="0"/>
    <xf numFmtId="38" fontId="94" fillId="96" borderId="0" applyNumberFormat="0" applyBorder="0" applyAlignment="0" applyProtection="0"/>
    <xf numFmtId="38" fontId="94" fillId="96" borderId="0" applyNumberFormat="0" applyBorder="0" applyAlignment="0" applyProtection="0"/>
    <xf numFmtId="38" fontId="94" fillId="96" borderId="0" applyNumberFormat="0" applyBorder="0" applyAlignment="0" applyProtection="0"/>
    <xf numFmtId="38" fontId="94" fillId="96" borderId="0" applyNumberFormat="0" applyBorder="0" applyAlignment="0" applyProtection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49" fillId="105" borderId="24" applyNumberFormat="0" applyFont="0" applyAlignment="0"/>
    <xf numFmtId="0" fontId="73" fillId="0" borderId="33" applyNumberFormat="0" applyAlignment="0" applyProtection="0">
      <alignment horizontal="left" vertical="center"/>
    </xf>
    <xf numFmtId="0" fontId="73" fillId="0" borderId="34" applyNumberFormat="0" applyProtection="0">
      <alignment vertical="top"/>
    </xf>
    <xf numFmtId="0" fontId="73" fillId="0" borderId="7">
      <alignment horizontal="left" vertical="center"/>
    </xf>
    <xf numFmtId="0" fontId="73" fillId="0" borderId="35">
      <alignment horizontal="left" vertical="center"/>
    </xf>
    <xf numFmtId="0" fontId="95" fillId="0" borderId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7" fillId="0" borderId="37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7" fillId="0" borderId="37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6" fillId="0" borderId="36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9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9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98" fillId="0" borderId="38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1" fillId="0" borderId="40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1" fillId="0" borderId="40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3" fillId="0" borderId="0" applyNumberFormat="0" applyFill="0" applyBorder="0" applyAlignment="0"/>
    <xf numFmtId="0" fontId="95" fillId="0" borderId="0" applyNumberFormat="0" applyFill="0" applyBorder="0" applyAlignment="0"/>
    <xf numFmtId="202" fontId="102" fillId="0" borderId="10" applyNumberFormat="0" applyFont="0" applyBorder="0" applyAlignment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203" fontId="49" fillId="0" borderId="0" applyProtection="0">
      <alignment horizontal="center"/>
    </xf>
    <xf numFmtId="0" fontId="71" fillId="0" borderId="0" applyNumberFormat="0" applyFill="0" applyBorder="0">
      <alignment horizontal="left"/>
    </xf>
    <xf numFmtId="10" fontId="94" fillId="106" borderId="2" applyNumberFormat="0" applyBorder="0" applyAlignment="0" applyProtection="0"/>
    <xf numFmtId="10" fontId="94" fillId="106" borderId="2" applyNumberFormat="0" applyBorder="0" applyAlignment="0" applyProtection="0"/>
    <xf numFmtId="10" fontId="94" fillId="106" borderId="2" applyNumberFormat="0" applyBorder="0" applyAlignment="0" applyProtection="0"/>
    <xf numFmtId="10" fontId="94" fillId="106" borderId="2" applyNumberFormat="0" applyBorder="0" applyAlignment="0" applyProtection="0"/>
    <xf numFmtId="10" fontId="94" fillId="106" borderId="2" applyNumberFormat="0" applyBorder="0" applyAlignment="0" applyProtection="0"/>
    <xf numFmtId="10" fontId="94" fillId="106" borderId="2" applyNumberFormat="0" applyBorder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59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59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59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59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0" fontId="107" fillId="67" borderId="22" applyNumberFormat="0" applyAlignment="0" applyProtection="0"/>
    <xf numFmtId="204" fontId="108" fillId="107" borderId="0"/>
    <xf numFmtId="0" fontId="109" fillId="86" borderId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2" applyNumberFormat="0"/>
    <xf numFmtId="0" fontId="49" fillId="0" borderId="41" applyNumberFormat="0" applyFont="0" applyFill="0" applyAlignment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0" fontId="110" fillId="0" borderId="42" applyNumberFormat="0" applyFill="0" applyAlignment="0" applyProtection="0"/>
    <xf numFmtId="204" fontId="111" fillId="108" borderId="0"/>
    <xf numFmtId="0" fontId="73" fillId="0" borderId="2">
      <alignment horizontal="center" vertical="center"/>
    </xf>
    <xf numFmtId="205" fontId="49" fillId="0" borderId="0" applyFont="0" applyFill="0" applyBorder="0" applyAlignment="0" applyProtection="0"/>
    <xf numFmtId="206" fontId="49" fillId="0" borderId="0" applyFont="0" applyFill="0" applyBorder="0" applyAlignment="0" applyProtection="0"/>
    <xf numFmtId="207" fontId="49" fillId="0" borderId="0" applyFont="0" applyFill="0" applyBorder="0" applyAlignment="0" applyProtection="0"/>
    <xf numFmtId="208" fontId="49" fillId="0" borderId="0" applyFont="0" applyFill="0" applyBorder="0" applyAlignment="0" applyProtection="0"/>
    <xf numFmtId="209" fontId="49" fillId="0" borderId="0" applyFont="0" applyFill="0" applyBorder="0" applyAlignment="0" applyProtection="0"/>
    <xf numFmtId="210" fontId="49" fillId="0" borderId="0" applyFont="0" applyFill="0" applyBorder="0" applyAlignment="0" applyProtection="0"/>
    <xf numFmtId="211" fontId="49" fillId="0" borderId="0" applyFont="0" applyFill="0" applyBorder="0" applyAlignment="0" applyProtection="0"/>
    <xf numFmtId="212" fontId="49" fillId="0" borderId="0" applyFont="0" applyFill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75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75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75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75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0" fontId="112" fillId="109" borderId="0" applyNumberFormat="0" applyBorder="0" applyAlignment="0" applyProtection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37" fontId="1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8" fillId="0" borderId="0">
      <alignment vertical="top"/>
    </xf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13" fontId="49" fillId="0" borderId="0"/>
    <xf numFmtId="202" fontId="114" fillId="0" borderId="0"/>
    <xf numFmtId="213" fontId="49" fillId="0" borderId="0"/>
    <xf numFmtId="213" fontId="49" fillId="0" borderId="0"/>
    <xf numFmtId="213" fontId="49" fillId="0" borderId="0"/>
    <xf numFmtId="0" fontId="115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6" fillId="0" borderId="0"/>
    <xf numFmtId="0" fontId="49" fillId="0" borderId="0"/>
    <xf numFmtId="0" fontId="49" fillId="0" borderId="0">
      <alignment vertical="top"/>
    </xf>
    <xf numFmtId="0" fontId="49" fillId="0" borderId="0"/>
    <xf numFmtId="0" fontId="75" fillId="0" borderId="0"/>
    <xf numFmtId="0" fontId="75" fillId="0" borderId="0"/>
    <xf numFmtId="0" fontId="49" fillId="0" borderId="0">
      <alignment vertical="top"/>
    </xf>
    <xf numFmtId="0" fontId="55" fillId="0" borderId="0"/>
    <xf numFmtId="0" fontId="49" fillId="0" borderId="0">
      <alignment vertical="top"/>
    </xf>
    <xf numFmtId="0" fontId="49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/>
    <xf numFmtId="0" fontId="49" fillId="0" borderId="0">
      <alignment vertical="top"/>
    </xf>
    <xf numFmtId="0" fontId="55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/>
    <xf numFmtId="0" fontId="49" fillId="0" borderId="0">
      <alignment vertical="top"/>
    </xf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75" fillId="0" borderId="0"/>
    <xf numFmtId="0" fontId="55" fillId="0" borderId="0"/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55" fillId="0" borderId="0"/>
    <xf numFmtId="0" fontId="75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55" fillId="0" borderId="0"/>
    <xf numFmtId="0" fontId="49" fillId="0" borderId="0"/>
    <xf numFmtId="0" fontId="49" fillId="0" borderId="0">
      <alignment vertical="top"/>
    </xf>
    <xf numFmtId="0" fontId="55" fillId="0" borderId="0"/>
    <xf numFmtId="0" fontId="49" fillId="0" borderId="0">
      <alignment vertical="top"/>
    </xf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4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49" fillId="0" borderId="0">
      <alignment vertical="top"/>
    </xf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117" fillId="0" borderId="0"/>
    <xf numFmtId="0" fontId="77" fillId="0" borderId="0"/>
    <xf numFmtId="0" fontId="75" fillId="0" borderId="0"/>
    <xf numFmtId="0" fontId="77" fillId="0" borderId="0"/>
    <xf numFmtId="0" fontId="49" fillId="0" borderId="0"/>
    <xf numFmtId="0" fontId="116" fillId="0" borderId="0"/>
    <xf numFmtId="0" fontId="77" fillId="0" borderId="0"/>
    <xf numFmtId="0" fontId="49" fillId="0" borderId="0"/>
    <xf numFmtId="0" fontId="75" fillId="0" borderId="0"/>
    <xf numFmtId="0" fontId="77" fillId="0" borderId="0"/>
    <xf numFmtId="0" fontId="49" fillId="0" borderId="0"/>
    <xf numFmtId="0" fontId="49" fillId="0" borderId="0"/>
    <xf numFmtId="0" fontId="77" fillId="0" borderId="0"/>
    <xf numFmtId="0" fontId="49" fillId="0" borderId="0"/>
    <xf numFmtId="0" fontId="77" fillId="0" borderId="0"/>
    <xf numFmtId="0" fontId="49" fillId="0" borderId="0"/>
    <xf numFmtId="0" fontId="77" fillId="0" borderId="0"/>
    <xf numFmtId="0" fontId="49" fillId="0" borderId="0"/>
    <xf numFmtId="0" fontId="77" fillId="0" borderId="0"/>
    <xf numFmtId="0" fontId="75" fillId="0" borderId="0"/>
    <xf numFmtId="0" fontId="49" fillId="0" borderId="0">
      <alignment vertical="top"/>
    </xf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protection locked="0"/>
    </xf>
    <xf numFmtId="0" fontId="49" fillId="0" borderId="0">
      <protection locked="0"/>
    </xf>
    <xf numFmtId="0" fontId="118" fillId="0" borderId="0" applyNumberFormat="0" applyFont="0" applyBorder="0" applyProtection="0"/>
    <xf numFmtId="0" fontId="118" fillId="0" borderId="0" applyNumberFormat="0" applyFont="0" applyBorder="0" applyProtection="0"/>
    <xf numFmtId="0" fontId="118" fillId="0" borderId="0" applyNumberFormat="0" applyFont="0" applyBorder="0" applyProtection="0"/>
    <xf numFmtId="0" fontId="118" fillId="0" borderId="0" applyNumberFormat="0" applyFont="0" applyBorder="0" applyProtection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/>
    <xf numFmtId="0" fontId="49" fillId="0" borderId="0">
      <alignment vertical="top"/>
    </xf>
    <xf numFmtId="0" fontId="77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77" fillId="0" borderId="0"/>
    <xf numFmtId="0" fontId="49" fillId="0" borderId="0"/>
    <xf numFmtId="0" fontId="77" fillId="0" borderId="0"/>
    <xf numFmtId="0" fontId="49" fillId="0" borderId="0"/>
    <xf numFmtId="0" fontId="7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7" fillId="0" borderId="0"/>
    <xf numFmtId="0" fontId="49" fillId="0" borderId="0">
      <alignment vertical="top"/>
    </xf>
    <xf numFmtId="0" fontId="49" fillId="0" borderId="0"/>
    <xf numFmtId="0" fontId="87" fillId="0" borderId="0"/>
    <xf numFmtId="0" fontId="49" fillId="0" borderId="0"/>
    <xf numFmtId="0" fontId="75" fillId="0" borderId="0"/>
    <xf numFmtId="0" fontId="116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77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49" fillId="0" borderId="0"/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75" fillId="0" borderId="0"/>
    <xf numFmtId="0" fontId="75" fillId="0" borderId="0"/>
    <xf numFmtId="0" fontId="77" fillId="0" borderId="0"/>
    <xf numFmtId="0" fontId="49" fillId="0" borderId="0"/>
    <xf numFmtId="0" fontId="119" fillId="0" borderId="0"/>
    <xf numFmtId="0" fontId="116" fillId="0" borderId="0"/>
    <xf numFmtId="0" fontId="119" fillId="0" borderId="0"/>
    <xf numFmtId="0" fontId="119" fillId="0" borderId="0"/>
    <xf numFmtId="214" fontId="75" fillId="0" borderId="0"/>
    <xf numFmtId="0" fontId="119" fillId="0" borderId="0"/>
    <xf numFmtId="0" fontId="75" fillId="0" borderId="0"/>
    <xf numFmtId="0" fontId="75" fillId="0" borderId="0"/>
    <xf numFmtId="0" fontId="74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64" fillId="0" borderId="0"/>
    <xf numFmtId="0" fontId="49" fillId="0" borderId="0">
      <alignment vertical="top"/>
    </xf>
    <xf numFmtId="0" fontId="55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7" fillId="0" borderId="0" applyBorder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120" fillId="0" borderId="0"/>
    <xf numFmtId="0" fontId="87" fillId="0" borderId="0" applyBorder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49" fillId="0" borderId="0">
      <protection locked="0"/>
    </xf>
    <xf numFmtId="0" fontId="121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8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75" fillId="0" borderId="0"/>
    <xf numFmtId="0" fontId="49" fillId="0" borderId="0"/>
    <xf numFmtId="0" fontId="49" fillId="0" borderId="0"/>
    <xf numFmtId="0" fontId="1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120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120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120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>
      <alignment vertical="top"/>
    </xf>
    <xf numFmtId="0" fontId="120" fillId="0" borderId="0"/>
    <xf numFmtId="0" fontId="49" fillId="0" borderId="0"/>
    <xf numFmtId="0" fontId="75" fillId="0" borderId="0"/>
    <xf numFmtId="0" fontId="49" fillId="0" borderId="0"/>
    <xf numFmtId="0" fontId="49" fillId="0" borderId="0">
      <alignment vertical="top"/>
    </xf>
    <xf numFmtId="0" fontId="49" fillId="0" borderId="0">
      <alignment vertical="top"/>
    </xf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>
      <alignment vertical="top"/>
    </xf>
    <xf numFmtId="0" fontId="120" fillId="0" borderId="0"/>
    <xf numFmtId="0" fontId="49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>
      <alignment vertical="top"/>
    </xf>
    <xf numFmtId="0" fontId="49" fillId="0" borderId="0"/>
    <xf numFmtId="0" fontId="49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>
      <alignment vertical="top"/>
    </xf>
    <xf numFmtId="0" fontId="120" fillId="0" borderId="0"/>
    <xf numFmtId="0" fontId="49" fillId="0" borderId="0"/>
    <xf numFmtId="0" fontId="5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>
      <alignment vertical="top"/>
    </xf>
    <xf numFmtId="0" fontId="120" fillId="0" borderId="0"/>
    <xf numFmtId="0" fontId="55" fillId="0" borderId="0"/>
    <xf numFmtId="0" fontId="120" fillId="0" borderId="0"/>
    <xf numFmtId="0" fontId="49" fillId="0" borderId="0">
      <alignment vertical="top"/>
    </xf>
    <xf numFmtId="0" fontId="49" fillId="0" borderId="0">
      <alignment vertical="top"/>
    </xf>
    <xf numFmtId="0" fontId="120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122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49" fillId="0" borderId="0"/>
    <xf numFmtId="0" fontId="49" fillId="0" borderId="0"/>
    <xf numFmtId="0" fontId="49" fillId="0" borderId="0"/>
    <xf numFmtId="0" fontId="118" fillId="0" borderId="0"/>
    <xf numFmtId="0" fontId="55" fillId="0" borderId="0"/>
    <xf numFmtId="0" fontId="75" fillId="0" borderId="0">
      <alignment vertical="top"/>
    </xf>
    <xf numFmtId="0" fontId="118" fillId="0" borderId="0"/>
    <xf numFmtId="0" fontId="118" fillId="0" borderId="0"/>
    <xf numFmtId="0" fontId="118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>
      <alignment vertical="top"/>
    </xf>
    <xf numFmtId="0" fontId="118" fillId="0" borderId="0"/>
    <xf numFmtId="0" fontId="49" fillId="0" borderId="0"/>
    <xf numFmtId="0" fontId="49" fillId="0" borderId="0">
      <alignment vertical="top"/>
    </xf>
    <xf numFmtId="0" fontId="75" fillId="0" borderId="0"/>
    <xf numFmtId="0" fontId="75" fillId="0" borderId="0"/>
    <xf numFmtId="0" fontId="49" fillId="0" borderId="0">
      <alignment vertical="top"/>
    </xf>
    <xf numFmtId="0" fontId="55" fillId="0" borderId="0"/>
    <xf numFmtId="0" fontId="75" fillId="0" borderId="0"/>
    <xf numFmtId="0" fontId="75" fillId="0" borderId="0"/>
    <xf numFmtId="0" fontId="118" fillId="0" borderId="0"/>
    <xf numFmtId="0" fontId="75" fillId="0" borderId="0"/>
    <xf numFmtId="0" fontId="75" fillId="0" borderId="0"/>
    <xf numFmtId="0" fontId="49" fillId="0" borderId="0">
      <alignment vertical="top"/>
    </xf>
    <xf numFmtId="0" fontId="55" fillId="0" borderId="0"/>
    <xf numFmtId="0" fontId="118" fillId="0" borderId="0"/>
    <xf numFmtId="0" fontId="49" fillId="0" borderId="0">
      <alignment vertical="top"/>
    </xf>
    <xf numFmtId="0" fontId="49" fillId="0" borderId="0">
      <alignment vertical="top"/>
    </xf>
    <xf numFmtId="0" fontId="118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/>
    <xf numFmtId="0" fontId="49" fillId="0" borderId="0">
      <alignment vertical="top"/>
    </xf>
    <xf numFmtId="0" fontId="49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>
      <alignment vertical="top"/>
    </xf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55" fillId="0" borderId="0"/>
    <xf numFmtId="0" fontId="55" fillId="0" borderId="0"/>
    <xf numFmtId="0" fontId="120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/>
    <xf numFmtId="0" fontId="120" fillId="0" borderId="0"/>
    <xf numFmtId="0" fontId="75" fillId="0" borderId="0">
      <alignment vertical="top"/>
    </xf>
    <xf numFmtId="0" fontId="55" fillId="0" borderId="0"/>
    <xf numFmtId="0" fontId="120" fillId="0" borderId="0"/>
    <xf numFmtId="0" fontId="49" fillId="0" borderId="0">
      <alignment vertical="top"/>
    </xf>
    <xf numFmtId="0" fontId="120" fillId="0" borderId="0"/>
    <xf numFmtId="0" fontId="55" fillId="0" borderId="0"/>
    <xf numFmtId="0" fontId="120" fillId="0" borderId="0"/>
    <xf numFmtId="0" fontId="49" fillId="0" borderId="0">
      <alignment vertical="top"/>
    </xf>
    <xf numFmtId="0" fontId="120" fillId="0" borderId="0"/>
    <xf numFmtId="0" fontId="75" fillId="0" borderId="0"/>
    <xf numFmtId="0" fontId="120" fillId="0" borderId="0"/>
    <xf numFmtId="0" fontId="120" fillId="0" borderId="0"/>
    <xf numFmtId="0" fontId="49" fillId="0" borderId="0">
      <alignment vertical="top"/>
    </xf>
    <xf numFmtId="0" fontId="49" fillId="0" borderId="0">
      <alignment vertical="top"/>
    </xf>
    <xf numFmtId="0" fontId="120" fillId="0" borderId="0"/>
    <xf numFmtId="0" fontId="120" fillId="0" borderId="0"/>
    <xf numFmtId="0" fontId="75" fillId="0" borderId="0"/>
    <xf numFmtId="0" fontId="49" fillId="0" borderId="0">
      <alignment vertical="top"/>
    </xf>
    <xf numFmtId="0" fontId="120" fillId="0" borderId="0"/>
    <xf numFmtId="0" fontId="120" fillId="0" borderId="0"/>
    <xf numFmtId="0" fontId="75" fillId="0" borderId="0"/>
    <xf numFmtId="0" fontId="49" fillId="0" borderId="0"/>
    <xf numFmtId="0" fontId="120" fillId="0" borderId="0"/>
    <xf numFmtId="0" fontId="49" fillId="0" borderId="0">
      <alignment vertical="top"/>
    </xf>
    <xf numFmtId="0" fontId="120" fillId="0" borderId="0"/>
    <xf numFmtId="0" fontId="49" fillId="0" borderId="0"/>
    <xf numFmtId="0" fontId="120" fillId="0" borderId="0"/>
    <xf numFmtId="0" fontId="120" fillId="0" borderId="0"/>
    <xf numFmtId="0" fontId="49" fillId="0" borderId="0">
      <alignment vertical="top"/>
    </xf>
    <xf numFmtId="0" fontId="75" fillId="0" borderId="0"/>
    <xf numFmtId="0" fontId="120" fillId="0" borderId="0"/>
    <xf numFmtId="0" fontId="120" fillId="0" borderId="0"/>
    <xf numFmtId="0" fontId="49" fillId="0" borderId="0">
      <alignment vertical="top"/>
    </xf>
    <xf numFmtId="0" fontId="49" fillId="0" borderId="0"/>
    <xf numFmtId="0" fontId="120" fillId="0" borderId="0"/>
    <xf numFmtId="0" fontId="120" fillId="0" borderId="0"/>
    <xf numFmtId="0" fontId="49" fillId="0" borderId="0">
      <alignment vertical="top"/>
    </xf>
    <xf numFmtId="0" fontId="55" fillId="0" borderId="0"/>
    <xf numFmtId="0" fontId="49" fillId="0" borderId="0"/>
    <xf numFmtId="0" fontId="75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118" fillId="0" borderId="0"/>
    <xf numFmtId="0" fontId="49" fillId="0" borderId="0">
      <alignment vertical="top"/>
    </xf>
    <xf numFmtId="0" fontId="49" fillId="0" borderId="0"/>
    <xf numFmtId="0" fontId="55" fillId="0" borderId="0"/>
    <xf numFmtId="0" fontId="49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55" fillId="0" borderId="0"/>
    <xf numFmtId="0" fontId="118" fillId="0" borderId="0"/>
    <xf numFmtId="0" fontId="49" fillId="0" borderId="0"/>
    <xf numFmtId="0" fontId="75" fillId="0" borderId="0"/>
    <xf numFmtId="0" fontId="118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55" fillId="0" borderId="0"/>
    <xf numFmtId="0" fontId="75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>
      <alignment vertical="top"/>
    </xf>
    <xf numFmtId="0" fontId="120" fillId="0" borderId="0"/>
    <xf numFmtId="0" fontId="120" fillId="0" borderId="0"/>
    <xf numFmtId="0" fontId="49" fillId="0" borderId="0"/>
    <xf numFmtId="0" fontId="49" fillId="0" borderId="0"/>
    <xf numFmtId="0" fontId="49" fillId="0" borderId="0"/>
    <xf numFmtId="0" fontId="120" fillId="0" borderId="0"/>
    <xf numFmtId="0" fontId="49" fillId="0" borderId="0">
      <alignment vertical="top"/>
    </xf>
    <xf numFmtId="0" fontId="87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120" fillId="0" borderId="0"/>
    <xf numFmtId="0" fontId="49" fillId="0" borderId="0">
      <alignment vertical="top"/>
    </xf>
    <xf numFmtId="0" fontId="49" fillId="0" borderId="0">
      <alignment vertical="top"/>
    </xf>
    <xf numFmtId="0" fontId="120" fillId="0" borderId="0"/>
    <xf numFmtId="0" fontId="49" fillId="0" borderId="0"/>
    <xf numFmtId="0" fontId="75" fillId="0" borderId="0"/>
    <xf numFmtId="0" fontId="49" fillId="0" borderId="0"/>
    <xf numFmtId="0" fontId="120" fillId="0" borderId="0"/>
    <xf numFmtId="0" fontId="49" fillId="0" borderId="0">
      <alignment vertical="top"/>
    </xf>
    <xf numFmtId="0" fontId="120" fillId="0" borderId="0"/>
    <xf numFmtId="0" fontId="49" fillId="0" borderId="0"/>
    <xf numFmtId="0" fontId="120" fillId="0" borderId="0"/>
    <xf numFmtId="0" fontId="120" fillId="0" borderId="0"/>
    <xf numFmtId="0" fontId="49" fillId="0" borderId="0"/>
    <xf numFmtId="0" fontId="120" fillId="0" borderId="0"/>
    <xf numFmtId="0" fontId="12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120" fillId="0" borderId="0"/>
    <xf numFmtId="0" fontId="75" fillId="0" borderId="0"/>
    <xf numFmtId="0" fontId="75" fillId="0" borderId="0"/>
    <xf numFmtId="0" fontId="49" fillId="0" borderId="0"/>
    <xf numFmtId="0" fontId="120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120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/>
    <xf numFmtId="0" fontId="120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120" fillId="0" borderId="0"/>
    <xf numFmtId="0" fontId="49" fillId="0" borderId="0">
      <alignment vertical="top"/>
    </xf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8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4" fillId="0" borderId="0"/>
    <xf numFmtId="0" fontId="49" fillId="0" borderId="0"/>
    <xf numFmtId="0" fontId="75" fillId="0" borderId="0"/>
    <xf numFmtId="0" fontId="55" fillId="0" borderId="0"/>
    <xf numFmtId="0" fontId="75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87" fillId="0" borderId="0"/>
    <xf numFmtId="0" fontId="55" fillId="0" borderId="0"/>
    <xf numFmtId="0" fontId="49" fillId="0" borderId="0"/>
    <xf numFmtId="0" fontId="12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120" fillId="0" borderId="0"/>
    <xf numFmtId="0" fontId="49" fillId="0" borderId="0">
      <alignment vertical="top"/>
    </xf>
    <xf numFmtId="0" fontId="55" fillId="0" borderId="0"/>
    <xf numFmtId="0" fontId="49" fillId="0" borderId="0"/>
    <xf numFmtId="0" fontId="120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12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49" fillId="0" borderId="0"/>
    <xf numFmtId="0" fontId="120" fillId="0" borderId="0"/>
    <xf numFmtId="0" fontId="49" fillId="0" borderId="0"/>
    <xf numFmtId="0" fontId="120" fillId="0" borderId="0"/>
    <xf numFmtId="0" fontId="49" fillId="0" borderId="0"/>
    <xf numFmtId="0" fontId="120" fillId="0" borderId="0"/>
    <xf numFmtId="0" fontId="12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12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48" fillId="0" borderId="0"/>
    <xf numFmtId="0" fontId="49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116" fillId="0" borderId="0"/>
    <xf numFmtId="0" fontId="49" fillId="0" borderId="0"/>
    <xf numFmtId="0" fontId="49" fillId="0" borderId="0"/>
    <xf numFmtId="0" fontId="49" fillId="0" borderId="0">
      <alignment vertical="top"/>
    </xf>
    <xf numFmtId="0" fontId="49" fillId="0" borderId="0">
      <alignment vertical="top"/>
    </xf>
    <xf numFmtId="0" fontId="116" fillId="0" borderId="0"/>
    <xf numFmtId="0" fontId="75" fillId="0" borderId="0"/>
    <xf numFmtId="0" fontId="67" fillId="0" borderId="0"/>
    <xf numFmtId="0" fontId="75" fillId="0" borderId="0"/>
    <xf numFmtId="0" fontId="49" fillId="0" borderId="0">
      <alignment vertical="top"/>
    </xf>
    <xf numFmtId="0" fontId="75" fillId="0" borderId="0"/>
    <xf numFmtId="0" fontId="49" fillId="0" borderId="0">
      <alignment vertical="top"/>
    </xf>
    <xf numFmtId="0" fontId="49" fillId="0" borderId="0"/>
    <xf numFmtId="0" fontId="75" fillId="0" borderId="0"/>
    <xf numFmtId="0" fontId="49" fillId="0" borderId="0"/>
    <xf numFmtId="0" fontId="75" fillId="0" borderId="0"/>
    <xf numFmtId="0" fontId="49" fillId="0" borderId="0"/>
    <xf numFmtId="0" fontId="75" fillId="0" borderId="0"/>
    <xf numFmtId="0" fontId="49" fillId="0" borderId="0"/>
    <xf numFmtId="0" fontId="75" fillId="0" borderId="0"/>
    <xf numFmtId="0" fontId="49" fillId="0" borderId="0"/>
    <xf numFmtId="0" fontId="49" fillId="0" borderId="0">
      <alignment vertical="top"/>
    </xf>
    <xf numFmtId="0" fontId="75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24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49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55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49" fillId="0" borderId="0">
      <alignment vertical="top"/>
    </xf>
    <xf numFmtId="0" fontId="75" fillId="0" borderId="0"/>
    <xf numFmtId="0" fontId="75" fillId="0" borderId="0"/>
    <xf numFmtId="0" fontId="75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75" fillId="0" borderId="0"/>
    <xf numFmtId="0" fontId="49" fillId="0" borderId="0"/>
    <xf numFmtId="0" fontId="49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9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5" fillId="0" borderId="0"/>
    <xf numFmtId="0" fontId="75" fillId="0" borderId="0"/>
    <xf numFmtId="0" fontId="5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>
      <alignment vertical="top"/>
    </xf>
    <xf numFmtId="0" fontId="62" fillId="0" borderId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62" borderId="43" applyNumberForma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74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74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62" borderId="43" applyNumberForma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62" borderId="43" applyNumberForma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74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55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62" borderId="43" applyNumberForma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0" fontId="49" fillId="106" borderId="43" applyNumberFormat="0" applyFont="0" applyAlignment="0" applyProtection="0"/>
    <xf numFmtId="215" fontId="49" fillId="0" borderId="0" applyFont="0" applyFill="0" applyBorder="0" applyAlignment="0" applyProtection="0"/>
    <xf numFmtId="216" fontId="49" fillId="0" borderId="0" applyFont="0" applyFill="0" applyBorder="0" applyAlignment="0" applyProtection="0"/>
    <xf numFmtId="0" fontId="125" fillId="99" borderId="44" applyNumberFormat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70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5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70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5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0" fontId="126" fillId="96" borderId="45" applyNumberFormat="0" applyAlignment="0" applyProtection="0"/>
    <xf numFmtId="58" fontId="61" fillId="0" borderId="0">
      <alignment horizontal="center" vertical="top" wrapText="1"/>
      <protection locked="0"/>
    </xf>
    <xf numFmtId="217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9" fillId="0" borderId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ill="0" applyBorder="0" applyAlignment="0" applyProtection="0"/>
    <xf numFmtId="9" fontId="5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ill="0" applyBorder="0" applyAlignment="0" applyProtection="0"/>
    <xf numFmtId="9" fontId="7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ill="0" applyBorder="0" applyAlignment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87" fillId="0" borderId="0" applyBorder="0" applyProtection="0"/>
    <xf numFmtId="9" fontId="7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ill="0" applyBorder="0" applyAlignment="0" applyProtection="0"/>
    <xf numFmtId="9" fontId="7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ill="0" applyBorder="0" applyAlignment="0" applyProtection="0"/>
    <xf numFmtId="9" fontId="5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5" fillId="0" borderId="0" applyFont="0" applyFill="0" applyBorder="0" applyAlignment="0" applyProtection="0"/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218" fontId="49" fillId="0" borderId="0">
      <alignment horizontal="center" vertical="center"/>
    </xf>
    <xf numFmtId="0" fontId="127" fillId="0" borderId="0" applyFont="0"/>
    <xf numFmtId="0" fontId="48" fillId="0" borderId="0"/>
    <xf numFmtId="219" fontId="128" fillId="0" borderId="0"/>
    <xf numFmtId="9" fontId="49" fillId="0" borderId="0" applyFont="0" applyFill="0" applyBorder="0" applyAlignment="0" applyProtection="0"/>
    <xf numFmtId="0" fontId="67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129" fillId="60" borderId="46" applyNumberFormat="0">
      <alignment horizontal="center"/>
    </xf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0" fontId="49" fillId="0" borderId="0" applyBorder="0"/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221" fontId="49" fillId="0" borderId="0" applyNumberFormat="0" applyFill="0" applyBorder="0" applyAlignment="0" applyProtection="0">
      <alignment horizontal="left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0" fillId="0" borderId="2">
      <alignment horizontal="center" vertical="center" wrapText="1"/>
    </xf>
    <xf numFmtId="0" fontId="131" fillId="86" borderId="0"/>
    <xf numFmtId="0" fontId="132" fillId="86" borderId="0"/>
    <xf numFmtId="0" fontId="133" fillId="86" borderId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9" fillId="0" borderId="0"/>
    <xf numFmtId="0" fontId="135" fillId="0" borderId="0"/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>
      <alignment vertical="top"/>
    </xf>
    <xf numFmtId="0" fontId="48" fillId="0" borderId="0"/>
    <xf numFmtId="40" fontId="136" fillId="0" borderId="0" applyBorder="0">
      <alignment horizontal="right"/>
    </xf>
    <xf numFmtId="0" fontId="137" fillId="67" borderId="0">
      <alignment horizontal="center" vertical="center"/>
    </xf>
    <xf numFmtId="0" fontId="137" fillId="0" borderId="41">
      <alignment horizontal="center" vertical="center" wrapText="1"/>
    </xf>
    <xf numFmtId="0" fontId="138" fillId="108" borderId="0" applyNumberFormat="0">
      <alignment horizontal="center" vertical="center" wrapText="1"/>
    </xf>
    <xf numFmtId="0" fontId="71" fillId="105" borderId="24">
      <alignment horizontal="left"/>
    </xf>
    <xf numFmtId="40" fontId="139" fillId="0" borderId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8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8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0" fontId="143" fillId="0" borderId="47" applyNumberFormat="0" applyFill="0" applyAlignment="0" applyProtection="0"/>
    <xf numFmtId="177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216" fontId="49" fillId="0" borderId="0" applyFont="0" applyFill="0" applyBorder="0" applyAlignment="0" applyProtection="0"/>
    <xf numFmtId="215" fontId="49" fillId="0" borderId="0" applyFont="0" applyFill="0" applyBorder="0" applyAlignment="0" applyProtection="0"/>
    <xf numFmtId="0" fontId="71" fillId="0" borderId="0" applyNumberFormat="0"/>
    <xf numFmtId="222" fontId="49" fillId="0" borderId="0" applyFont="0" applyFill="0" applyBorder="0" applyAlignment="0" applyProtection="0"/>
    <xf numFmtId="223" fontId="49" fillId="0" borderId="0" applyFont="0" applyFill="0" applyBorder="0" applyAlignment="0" applyProtection="0"/>
    <xf numFmtId="224" fontId="49" fillId="0" borderId="0" applyFon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110" borderId="49">
      <alignment horizontal="center"/>
    </xf>
    <xf numFmtId="0" fontId="93" fillId="60" borderId="0" applyNumberFormat="0" applyBorder="0" applyAlignment="0" applyProtection="0"/>
    <xf numFmtId="0" fontId="126" fillId="96" borderId="45" applyNumberFormat="0" applyAlignment="0" applyProtection="0"/>
    <xf numFmtId="0" fontId="107" fillId="67" borderId="22" applyNumberFormat="0" applyAlignment="0" applyProtection="0"/>
    <xf numFmtId="0" fontId="59" fillId="86" borderId="0" applyNumberFormat="0" applyBorder="0" applyAlignment="0" applyProtection="0"/>
    <xf numFmtId="0" fontId="59" fillId="88" borderId="0" applyNumberFormat="0" applyBorder="0" applyAlignment="0" applyProtection="0"/>
    <xf numFmtId="0" fontId="59" fillId="90" borderId="0" applyNumberFormat="0" applyBorder="0" applyAlignment="0" applyProtection="0"/>
    <xf numFmtId="0" fontId="59" fillId="81" borderId="0" applyNumberFormat="0" applyBorder="0" applyAlignment="0" applyProtection="0"/>
    <xf numFmtId="0" fontId="59" fillId="83" borderId="0" applyNumberFormat="0" applyBorder="0" applyAlignment="0" applyProtection="0"/>
    <xf numFmtId="0" fontId="59" fillId="93" borderId="0" applyNumberFormat="0" applyBorder="0" applyAlignment="0" applyProtection="0"/>
    <xf numFmtId="0" fontId="72" fillId="99" borderId="25" applyNumberFormat="0" applyAlignment="0" applyProtection="0"/>
    <xf numFmtId="0" fontId="143" fillId="0" borderId="47" applyNumberFormat="0" applyFill="0" applyAlignment="0" applyProtection="0"/>
    <xf numFmtId="0" fontId="144" fillId="0" borderId="0" applyNumberFormat="0" applyFill="0" applyBorder="0" applyAlignment="0" applyProtection="0"/>
    <xf numFmtId="0" fontId="49" fillId="106" borderId="43" applyNumberFormat="0" applyFont="0" applyAlignment="0" applyProtection="0"/>
    <xf numFmtId="0" fontId="112" fillId="109" borderId="0" applyNumberFormat="0" applyBorder="0" applyAlignment="0" applyProtection="0"/>
    <xf numFmtId="0" fontId="69" fillId="96" borderId="22" applyNumberFormat="0" applyAlignment="0" applyProtection="0"/>
    <xf numFmtId="0" fontId="65" fillId="57" borderId="0" applyNumberFormat="0" applyBorder="0" applyAlignment="0" applyProtection="0"/>
    <xf numFmtId="0" fontId="110" fillId="0" borderId="42" applyNumberFormat="0" applyFill="0" applyAlignment="0" applyProtection="0"/>
    <xf numFmtId="0" fontId="88" fillId="0" borderId="0" applyNumberFormat="0" applyFill="0" applyBorder="0" applyAlignment="0" applyProtection="0"/>
    <xf numFmtId="0" fontId="96" fillId="0" borderId="36" applyNumberFormat="0" applyFill="0" applyAlignment="0" applyProtection="0"/>
    <xf numFmtId="0" fontId="98" fillId="0" borderId="38" applyNumberFormat="0" applyFill="0" applyAlignment="0" applyProtection="0"/>
    <xf numFmtId="0" fontId="100" fillId="0" borderId="39" applyNumberFormat="0" applyFill="0" applyAlignment="0" applyProtection="0"/>
    <xf numFmtId="0" fontId="10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49" fillId="0" borderId="0"/>
    <xf numFmtId="9" fontId="146" fillId="0" borderId="0" applyFont="0" applyFill="0" applyBorder="0" applyAlignment="0" applyProtection="0"/>
    <xf numFmtId="177" fontId="146" fillId="0" borderId="0" applyFont="0" applyFill="0" applyBorder="0" applyAlignment="0" applyProtection="0"/>
    <xf numFmtId="176" fontId="146" fillId="0" borderId="0" applyFont="0" applyFill="0" applyBorder="0" applyAlignment="0" applyProtection="0"/>
    <xf numFmtId="225" fontId="146" fillId="0" borderId="0" applyFont="0" applyFill="0" applyBorder="0" applyAlignment="0" applyProtection="0"/>
    <xf numFmtId="226" fontId="146" fillId="0" borderId="0" applyFont="0" applyFill="0" applyBorder="0" applyAlignment="0" applyProtection="0"/>
    <xf numFmtId="0" fontId="147" fillId="0" borderId="0"/>
  </cellStyleXfs>
  <cellXfs count="44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2" fontId="4" fillId="7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2" fontId="4" fillId="7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192" fontId="1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/>
    </xf>
    <xf numFmtId="2" fontId="10" fillId="7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192" fontId="6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1" fillId="9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/>
    </xf>
    <xf numFmtId="0" fontId="1" fillId="13" borderId="0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2" fontId="11" fillId="11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2" fontId="11" fillId="12" borderId="2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2" fontId="6" fillId="13" borderId="2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12" borderId="2" xfId="0" applyNumberFormat="1" applyFont="1" applyFill="1" applyBorder="1" applyAlignment="1">
      <alignment horizontal="center" vertical="center" wrapText="1"/>
    </xf>
    <xf numFmtId="2" fontId="4" fillId="13" borderId="2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/>
    </xf>
    <xf numFmtId="192" fontId="4" fillId="4" borderId="2" xfId="0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11" borderId="2" xfId="0" applyNumberFormat="1" applyFont="1" applyFill="1" applyBorder="1" applyAlignment="1" applyProtection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/>
    </xf>
    <xf numFmtId="0" fontId="11" fillId="11" borderId="2" xfId="0" applyNumberFormat="1" applyFont="1" applyFill="1" applyBorder="1" applyAlignment="1" applyProtection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" fontId="11" fillId="4" borderId="8" xfId="0" applyNumberFormat="1" applyFont="1" applyFill="1" applyBorder="1" applyAlignment="1">
      <alignment horizontal="center" vertical="center" wrapText="1"/>
    </xf>
    <xf numFmtId="0" fontId="12" fillId="4" borderId="2" xfId="5587" applyFont="1" applyFill="1" applyBorder="1" applyAlignment="1">
      <alignment horizontal="center" vertical="center" wrapText="1"/>
    </xf>
    <xf numFmtId="0" fontId="12" fillId="4" borderId="9" xfId="5587" applyFont="1" applyFill="1" applyBorder="1" applyAlignment="1">
      <alignment horizontal="center" vertical="center" wrapText="1"/>
    </xf>
    <xf numFmtId="2" fontId="6" fillId="12" borderId="2" xfId="0" applyNumberFormat="1" applyFont="1" applyFill="1" applyBorder="1" applyAlignment="1">
      <alignment horizontal="center" vertical="center"/>
    </xf>
    <xf numFmtId="0" fontId="6" fillId="12" borderId="2" xfId="0" applyNumberFormat="1" applyFont="1" applyFill="1" applyBorder="1" applyAlignment="1" applyProtection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2" fontId="11" fillId="16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1" fillId="16" borderId="6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4" fillId="0" borderId="0" xfId="6593" applyFont="1" applyFill="1" applyAlignment="1">
      <alignment horizontal="center" vertical="center"/>
    </xf>
    <xf numFmtId="0" fontId="14" fillId="0" borderId="0" xfId="6593" applyFont="1" applyFill="1" applyAlignment="1">
      <alignment horizontal="center" wrapText="1"/>
    </xf>
    <xf numFmtId="0" fontId="15" fillId="0" borderId="0" xfId="6593" applyFont="1" applyFill="1" applyAlignment="1">
      <alignment horizontal="center"/>
    </xf>
    <xf numFmtId="0" fontId="14" fillId="4" borderId="0" xfId="6593" applyFont="1" applyFill="1" applyAlignment="1">
      <alignment horizontal="center"/>
    </xf>
    <xf numFmtId="0" fontId="14" fillId="0" borderId="0" xfId="6593" applyFont="1" applyFill="1" applyAlignment="1">
      <alignment horizontal="center"/>
    </xf>
    <xf numFmtId="178" fontId="14" fillId="0" borderId="0" xfId="6593" applyNumberFormat="1" applyFont="1" applyFill="1" applyAlignment="1">
      <alignment horizontal="center"/>
    </xf>
    <xf numFmtId="2" fontId="14" fillId="0" borderId="0" xfId="6593" applyNumberFormat="1" applyFont="1" applyFill="1" applyAlignment="1">
      <alignment horizontal="center"/>
    </xf>
    <xf numFmtId="0" fontId="16" fillId="0" borderId="0" xfId="6593" applyFont="1" applyFill="1" applyAlignment="1">
      <alignment horizontal="center" vertical="center" wrapText="1"/>
    </xf>
    <xf numFmtId="0" fontId="14" fillId="0" borderId="0" xfId="6593" applyFont="1" applyFill="1" applyAlignment="1">
      <alignment horizontal="center" vertical="center" wrapText="1"/>
    </xf>
    <xf numFmtId="0" fontId="14" fillId="6" borderId="2" xfId="6593" applyFont="1" applyFill="1" applyBorder="1" applyAlignment="1">
      <alignment horizontal="center" vertical="center" wrapText="1"/>
    </xf>
    <xf numFmtId="0" fontId="14" fillId="6" borderId="6" xfId="6593" applyFont="1" applyFill="1" applyBorder="1" applyAlignment="1">
      <alignment horizontal="center" vertical="center" wrapText="1"/>
    </xf>
    <xf numFmtId="0" fontId="14" fillId="6" borderId="8" xfId="6593" applyFont="1" applyFill="1" applyBorder="1" applyAlignment="1">
      <alignment horizontal="center" vertical="center" wrapText="1"/>
    </xf>
    <xf numFmtId="0" fontId="15" fillId="6" borderId="6" xfId="6593" applyFont="1" applyFill="1" applyBorder="1" applyAlignment="1">
      <alignment horizontal="center" vertical="center"/>
    </xf>
    <xf numFmtId="0" fontId="15" fillId="6" borderId="7" xfId="6593" applyFont="1" applyFill="1" applyBorder="1" applyAlignment="1">
      <alignment horizontal="center" vertical="center" wrapText="1"/>
    </xf>
    <xf numFmtId="0" fontId="14" fillId="0" borderId="2" xfId="659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 shrinkToFit="1"/>
    </xf>
    <xf numFmtId="192" fontId="6" fillId="0" borderId="2" xfId="0" applyNumberFormat="1" applyFont="1" applyFill="1" applyBorder="1" applyAlignment="1">
      <alignment horizontal="center" wrapText="1" shrinkToFit="1"/>
    </xf>
    <xf numFmtId="0" fontId="14" fillId="0" borderId="2" xfId="6593" applyNumberFormat="1" applyFont="1" applyFill="1" applyBorder="1" applyAlignment="1">
      <alignment horizontal="center" vertical="center" wrapText="1"/>
    </xf>
    <xf numFmtId="192" fontId="14" fillId="0" borderId="2" xfId="6593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/>
    </xf>
    <xf numFmtId="192" fontId="6" fillId="0" borderId="2" xfId="0" applyNumberFormat="1" applyFont="1" applyFill="1" applyBorder="1" applyAlignment="1">
      <alignment horizontal="center"/>
    </xf>
    <xf numFmtId="192" fontId="14" fillId="0" borderId="3" xfId="6593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227" fontId="14" fillId="0" borderId="2" xfId="6593" applyNumberFormat="1" applyFont="1" applyFill="1" applyBorder="1" applyAlignment="1">
      <alignment horizontal="center" vertical="center" wrapText="1"/>
    </xf>
    <xf numFmtId="2" fontId="14" fillId="0" borderId="2" xfId="6593" applyNumberFormat="1" applyFont="1" applyFill="1" applyBorder="1" applyAlignment="1">
      <alignment horizontal="center" vertical="center" wrapText="1"/>
    </xf>
    <xf numFmtId="0" fontId="14" fillId="0" borderId="6" xfId="6593" applyFont="1" applyFill="1" applyBorder="1" applyAlignment="1">
      <alignment horizontal="center" vertical="center" wrapText="1"/>
    </xf>
    <xf numFmtId="0" fontId="14" fillId="0" borderId="7" xfId="6593" applyFont="1" applyFill="1" applyBorder="1" applyAlignment="1">
      <alignment horizontal="center" vertical="center" wrapText="1"/>
    </xf>
    <xf numFmtId="0" fontId="14" fillId="6" borderId="6" xfId="6593" applyFont="1" applyFill="1" applyBorder="1" applyAlignment="1">
      <alignment horizontal="center" vertical="center"/>
    </xf>
    <xf numFmtId="0" fontId="14" fillId="6" borderId="7" xfId="6593" applyFont="1" applyFill="1" applyBorder="1" applyAlignment="1">
      <alignment horizontal="center" vertical="center" wrapText="1"/>
    </xf>
    <xf numFmtId="0" fontId="14" fillId="4" borderId="2" xfId="6593" applyFont="1" applyFill="1" applyBorder="1" applyAlignment="1">
      <alignment horizontal="center" vertical="center" wrapText="1"/>
    </xf>
    <xf numFmtId="0" fontId="14" fillId="4" borderId="2" xfId="6179" applyFont="1" applyFill="1" applyBorder="1" applyAlignment="1">
      <alignment horizontal="center" vertical="center" wrapText="1" shrinkToFit="1"/>
    </xf>
    <xf numFmtId="0" fontId="14" fillId="4" borderId="3" xfId="6179" applyFont="1" applyFill="1" applyBorder="1" applyAlignment="1">
      <alignment horizontal="center" vertical="center" wrapText="1" shrinkToFit="1"/>
    </xf>
    <xf numFmtId="0" fontId="14" fillId="0" borderId="2" xfId="6593" applyFont="1" applyFill="1" applyBorder="1" applyAlignment="1">
      <alignment horizontal="center" vertical="center"/>
    </xf>
    <xf numFmtId="1" fontId="14" fillId="0" borderId="2" xfId="6593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 shrinkToFit="1"/>
    </xf>
    <xf numFmtId="0" fontId="14" fillId="0" borderId="3" xfId="6593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 shrinkToFit="1"/>
    </xf>
    <xf numFmtId="178" fontId="14" fillId="0" borderId="0" xfId="6593" applyNumberFormat="1" applyFont="1" applyFill="1" applyAlignment="1">
      <alignment horizontal="center" vertical="center" wrapText="1"/>
    </xf>
    <xf numFmtId="2" fontId="14" fillId="0" borderId="0" xfId="6593" applyNumberFormat="1" applyFont="1" applyFill="1" applyAlignment="1">
      <alignment horizontal="center" vertical="center" wrapText="1"/>
    </xf>
    <xf numFmtId="0" fontId="14" fillId="6" borderId="3" xfId="6593" applyFont="1" applyFill="1" applyBorder="1" applyAlignment="1">
      <alignment horizontal="center" vertical="center" wrapText="1"/>
    </xf>
    <xf numFmtId="178" fontId="14" fillId="6" borderId="2" xfId="6593" applyNumberFormat="1" applyFont="1" applyFill="1" applyBorder="1" applyAlignment="1">
      <alignment horizontal="center" vertical="center" wrapText="1"/>
    </xf>
    <xf numFmtId="178" fontId="14" fillId="6" borderId="3" xfId="6593" applyNumberFormat="1" applyFont="1" applyFill="1" applyBorder="1" applyAlignment="1">
      <alignment horizontal="center" vertical="center" wrapText="1"/>
    </xf>
    <xf numFmtId="2" fontId="14" fillId="6" borderId="3" xfId="6593" applyNumberFormat="1" applyFont="1" applyFill="1" applyBorder="1" applyAlignment="1">
      <alignment horizontal="center" vertical="center" wrapText="1"/>
    </xf>
    <xf numFmtId="0" fontId="14" fillId="6" borderId="5" xfId="6593" applyFont="1" applyFill="1" applyBorder="1" applyAlignment="1">
      <alignment horizontal="center" vertical="center" wrapText="1"/>
    </xf>
    <xf numFmtId="178" fontId="14" fillId="6" borderId="5" xfId="6593" applyNumberFormat="1" applyFont="1" applyFill="1" applyBorder="1" applyAlignment="1">
      <alignment horizontal="center" vertical="center" wrapText="1"/>
    </xf>
    <xf numFmtId="2" fontId="14" fillId="6" borderId="5" xfId="6593" applyNumberFormat="1" applyFont="1" applyFill="1" applyBorder="1" applyAlignment="1">
      <alignment horizontal="center" vertical="center" wrapText="1"/>
    </xf>
    <xf numFmtId="2" fontId="15" fillId="6" borderId="8" xfId="6593" applyNumberFormat="1" applyFont="1" applyFill="1" applyBorder="1" applyAlignment="1">
      <alignment horizontal="center" vertical="center" wrapText="1"/>
    </xf>
    <xf numFmtId="1" fontId="14" fillId="5" borderId="2" xfId="6593" applyNumberFormat="1" applyFont="1" applyFill="1" applyBorder="1" applyAlignment="1">
      <alignment horizontal="center" vertical="center" wrapText="1"/>
    </xf>
    <xf numFmtId="2" fontId="14" fillId="0" borderId="3" xfId="6593" applyNumberFormat="1" applyFont="1" applyFill="1" applyBorder="1" applyAlignment="1">
      <alignment horizontal="center" vertical="center" wrapText="1"/>
    </xf>
    <xf numFmtId="1" fontId="15" fillId="4" borderId="0" xfId="6593" applyNumberFormat="1" applyFont="1" applyFill="1" applyAlignment="1">
      <alignment horizontal="center"/>
    </xf>
    <xf numFmtId="1" fontId="14" fillId="4" borderId="2" xfId="6593" applyNumberFormat="1" applyFont="1" applyFill="1" applyBorder="1" applyAlignment="1">
      <alignment horizontal="center" vertical="center" wrapText="1"/>
    </xf>
    <xf numFmtId="2" fontId="14" fillId="0" borderId="4" xfId="6593" applyNumberFormat="1" applyFont="1" applyFill="1" applyBorder="1" applyAlignment="1">
      <alignment horizontal="center" vertical="center" wrapText="1"/>
    </xf>
    <xf numFmtId="2" fontId="14" fillId="0" borderId="5" xfId="6593" applyNumberFormat="1" applyFont="1" applyFill="1" applyBorder="1" applyAlignment="1">
      <alignment horizontal="center" vertical="center" wrapText="1"/>
    </xf>
    <xf numFmtId="1" fontId="14" fillId="0" borderId="3" xfId="6593" applyNumberFormat="1" applyFont="1" applyFill="1" applyBorder="1" applyAlignment="1">
      <alignment horizontal="center" vertical="center" wrapText="1"/>
    </xf>
    <xf numFmtId="0" fontId="14" fillId="0" borderId="8" xfId="6593" applyFont="1" applyFill="1" applyBorder="1" applyAlignment="1">
      <alignment horizontal="center" vertical="center" wrapText="1"/>
    </xf>
    <xf numFmtId="2" fontId="14" fillId="6" borderId="8" xfId="6593" applyNumberFormat="1" applyFont="1" applyFill="1" applyBorder="1" applyAlignment="1">
      <alignment horizontal="center" vertical="center" wrapText="1"/>
    </xf>
    <xf numFmtId="2" fontId="14" fillId="0" borderId="10" xfId="6593" applyNumberFormat="1" applyFont="1" applyFill="1" applyBorder="1" applyAlignment="1">
      <alignment horizontal="center" vertical="center" wrapText="1"/>
    </xf>
    <xf numFmtId="2" fontId="14" fillId="0" borderId="6" xfId="6593" applyNumberFormat="1" applyFont="1" applyFill="1" applyBorder="1" applyAlignment="1">
      <alignment horizontal="center" vertical="center" wrapText="1"/>
    </xf>
    <xf numFmtId="0" fontId="14" fillId="0" borderId="1" xfId="6593" applyFont="1" applyFill="1" applyBorder="1" applyAlignment="1">
      <alignment horizontal="center" vertical="center" wrapText="1"/>
    </xf>
    <xf numFmtId="0" fontId="14" fillId="4" borderId="0" xfId="6593" applyFont="1" applyFill="1" applyAlignment="1">
      <alignment horizontal="center" wrapText="1"/>
    </xf>
    <xf numFmtId="2" fontId="14" fillId="4" borderId="3" xfId="6593" applyNumberFormat="1" applyFont="1" applyFill="1" applyBorder="1" applyAlignment="1">
      <alignment horizontal="center" vertical="center" wrapText="1"/>
    </xf>
    <xf numFmtId="2" fontId="14" fillId="4" borderId="4" xfId="6593" applyNumberFormat="1" applyFont="1" applyFill="1" applyBorder="1" applyAlignment="1">
      <alignment horizontal="center" vertical="center" wrapText="1"/>
    </xf>
    <xf numFmtId="1" fontId="14" fillId="0" borderId="0" xfId="6593" applyNumberFormat="1" applyFont="1" applyFill="1" applyAlignment="1">
      <alignment horizontal="center"/>
    </xf>
    <xf numFmtId="192" fontId="17" fillId="4" borderId="2" xfId="0" applyNumberFormat="1" applyFont="1" applyFill="1" applyBorder="1" applyAlignment="1">
      <alignment horizontal="center" vertical="center"/>
    </xf>
    <xf numFmtId="2" fontId="14" fillId="4" borderId="2" xfId="659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228" fontId="14" fillId="0" borderId="2" xfId="6593" applyNumberFormat="1" applyFont="1" applyFill="1" applyBorder="1" applyAlignment="1">
      <alignment horizontal="center" vertical="center" wrapText="1"/>
    </xf>
    <xf numFmtId="2" fontId="14" fillId="4" borderId="5" xfId="6593" applyNumberFormat="1" applyFont="1" applyFill="1" applyBorder="1" applyAlignment="1">
      <alignment horizontal="center" vertical="center" wrapText="1"/>
    </xf>
    <xf numFmtId="0" fontId="14" fillId="4" borderId="1" xfId="6593" applyFont="1" applyFill="1" applyBorder="1" applyAlignment="1">
      <alignment horizontal="center"/>
    </xf>
    <xf numFmtId="1" fontId="14" fillId="4" borderId="0" xfId="6593" applyNumberFormat="1" applyFont="1" applyFill="1" applyAlignment="1">
      <alignment horizontal="center"/>
    </xf>
    <xf numFmtId="229" fontId="18" fillId="0" borderId="0" xfId="6593" applyNumberFormat="1" applyFont="1" applyFill="1" applyAlignment="1">
      <alignment horizontal="center"/>
    </xf>
    <xf numFmtId="178" fontId="18" fillId="0" borderId="0" xfId="6593" applyNumberFormat="1" applyFont="1" applyFill="1" applyAlignment="1">
      <alignment horizontal="center"/>
    </xf>
    <xf numFmtId="230" fontId="19" fillId="0" borderId="0" xfId="6593" applyNumberFormat="1" applyFont="1" applyFill="1" applyAlignment="1">
      <alignment horizontal="center"/>
    </xf>
    <xf numFmtId="0" fontId="2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4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left" vertical="center" wrapText="1"/>
    </xf>
    <xf numFmtId="0" fontId="1" fillId="18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2" fontId="6" fillId="18" borderId="2" xfId="5654" applyNumberFormat="1" applyFont="1" applyFill="1" applyBorder="1" applyAlignment="1">
      <alignment horizontal="center" vertical="center" wrapText="1"/>
    </xf>
    <xf numFmtId="2" fontId="22" fillId="4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left" vertical="center" wrapText="1"/>
    </xf>
    <xf numFmtId="0" fontId="1" fillId="18" borderId="0" xfId="0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2" fillId="0" borderId="2" xfId="5654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2" fontId="6" fillId="18" borderId="0" xfId="5654" applyNumberFormat="1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" fontId="6" fillId="8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center" vertical="center" wrapText="1"/>
    </xf>
    <xf numFmtId="1" fontId="11" fillId="20" borderId="2" xfId="0" applyNumberFormat="1" applyFont="1" applyFill="1" applyBorder="1" applyAlignment="1">
      <alignment horizontal="center" vertical="center" wrapText="1"/>
    </xf>
    <xf numFmtId="0" fontId="6" fillId="20" borderId="2" xfId="5587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left" vertical="center"/>
    </xf>
    <xf numFmtId="1" fontId="4" fillId="0" borderId="7" xfId="0" applyNumberFormat="1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left" vertical="center"/>
    </xf>
    <xf numFmtId="0" fontId="6" fillId="8" borderId="2" xfId="5587" applyFont="1" applyFill="1" applyBorder="1" applyAlignment="1">
      <alignment horizontal="center" vertical="center" wrapText="1"/>
    </xf>
    <xf numFmtId="0" fontId="6" fillId="0" borderId="2" xfId="5587" applyFont="1" applyFill="1" applyBorder="1" applyAlignment="1">
      <alignment horizontal="center" vertical="center" wrapText="1"/>
    </xf>
    <xf numFmtId="0" fontId="11" fillId="0" borderId="2" xfId="5587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2" fontId="11" fillId="8" borderId="2" xfId="0" applyNumberFormat="1" applyFont="1" applyFill="1" applyBorder="1" applyAlignment="1">
      <alignment horizontal="center" vertical="center"/>
    </xf>
    <xf numFmtId="192" fontId="11" fillId="8" borderId="2" xfId="0" applyNumberFormat="1" applyFont="1" applyFill="1" applyBorder="1" applyAlignment="1">
      <alignment horizontal="center" vertical="center"/>
    </xf>
    <xf numFmtId="1" fontId="11" fillId="8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192" fontId="11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92" fontId="6" fillId="0" borderId="2" xfId="0" applyNumberFormat="1" applyFont="1" applyFill="1" applyBorder="1" applyAlignment="1">
      <alignment horizontal="center" vertical="center"/>
    </xf>
    <xf numFmtId="2" fontId="11" fillId="20" borderId="2" xfId="0" applyNumberFormat="1" applyFont="1" applyFill="1" applyBorder="1" applyAlignment="1">
      <alignment horizontal="center" vertical="center"/>
    </xf>
    <xf numFmtId="192" fontId="11" fillId="20" borderId="2" xfId="0" applyNumberFormat="1" applyFont="1" applyFill="1" applyBorder="1" applyAlignment="1">
      <alignment horizontal="center" vertical="center"/>
    </xf>
    <xf numFmtId="1" fontId="11" fillId="20" borderId="2" xfId="0" applyNumberFormat="1" applyFont="1" applyFill="1" applyBorder="1" applyAlignment="1">
      <alignment horizontal="center" vertical="center"/>
    </xf>
    <xf numFmtId="1" fontId="6" fillId="8" borderId="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2" fontId="6" fillId="20" borderId="2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6" fillId="20" borderId="2" xfId="0" applyNumberFormat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6" fillId="8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1" fillId="8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6" fillId="0" borderId="9" xfId="5587" applyFont="1" applyFill="1" applyBorder="1" applyAlignment="1">
      <alignment horizontal="center" vertical="center" wrapText="1"/>
    </xf>
    <xf numFmtId="1" fontId="6" fillId="0" borderId="2" xfId="5587" applyNumberFormat="1" applyFont="1" applyFill="1" applyBorder="1" applyAlignment="1">
      <alignment horizontal="center" vertical="center" wrapText="1"/>
    </xf>
    <xf numFmtId="0" fontId="6" fillId="20" borderId="2" xfId="0" applyNumberFormat="1" applyFont="1" applyFill="1" applyBorder="1" applyAlignment="1" applyProtection="1">
      <alignment horizontal="center" vertical="center" wrapText="1"/>
    </xf>
    <xf numFmtId="0" fontId="6" fillId="2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14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15" borderId="0" xfId="0" applyFont="1" applyFill="1" applyAlignment="1">
      <alignment vertical="center" wrapText="1"/>
    </xf>
    <xf numFmtId="0" fontId="22" fillId="1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28" fillId="0" borderId="3" xfId="5893" applyFont="1" applyFill="1" applyBorder="1" applyAlignment="1">
      <alignment horizontal="center" vertical="center" wrapText="1"/>
    </xf>
    <xf numFmtId="0" fontId="28" fillId="14" borderId="3" xfId="5893" applyFont="1" applyFill="1" applyBorder="1" applyAlignment="1">
      <alignment horizontal="center" vertical="center" wrapText="1"/>
    </xf>
    <xf numFmtId="0" fontId="28" fillId="0" borderId="4" xfId="5893" applyFont="1" applyFill="1" applyBorder="1" applyAlignment="1">
      <alignment horizontal="center" vertical="center" wrapText="1"/>
    </xf>
    <xf numFmtId="0" fontId="28" fillId="14" borderId="4" xfId="5893" applyFont="1" applyFill="1" applyBorder="1" applyAlignment="1">
      <alignment horizontal="center" vertical="center" wrapText="1"/>
    </xf>
    <xf numFmtId="0" fontId="28" fillId="0" borderId="5" xfId="5893" applyFont="1" applyFill="1" applyBorder="1" applyAlignment="1">
      <alignment horizontal="center" vertical="center" wrapText="1"/>
    </xf>
    <xf numFmtId="0" fontId="28" fillId="14" borderId="5" xfId="5893" applyFont="1" applyFill="1" applyBorder="1" applyAlignment="1">
      <alignment horizontal="center" vertical="center" wrapText="1"/>
    </xf>
    <xf numFmtId="0" fontId="12" fillId="0" borderId="5" xfId="5893" applyFont="1" applyFill="1" applyBorder="1" applyAlignment="1">
      <alignment horizontal="center" vertical="center" wrapText="1"/>
    </xf>
    <xf numFmtId="1" fontId="12" fillId="0" borderId="2" xfId="6891" applyNumberFormat="1" applyFont="1" applyFill="1" applyBorder="1" applyAlignment="1">
      <alignment horizontal="center" vertical="center" wrapText="1"/>
    </xf>
    <xf numFmtId="0" fontId="12" fillId="14" borderId="5" xfId="5893" applyFont="1" applyFill="1" applyBorder="1" applyAlignment="1">
      <alignment horizontal="center" vertical="center" wrapText="1"/>
    </xf>
    <xf numFmtId="0" fontId="2" fillId="4" borderId="2" xfId="5893" applyFont="1" applyFill="1" applyBorder="1" applyAlignment="1">
      <alignment horizontal="center" vertical="center" wrapText="1"/>
    </xf>
    <xf numFmtId="2" fontId="2" fillId="4" borderId="2" xfId="5893" applyNumberFormat="1" applyFont="1" applyFill="1" applyBorder="1" applyAlignment="1">
      <alignment horizontal="center" vertical="center" wrapText="1"/>
    </xf>
    <xf numFmtId="2" fontId="2" fillId="14" borderId="2" xfId="5893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5893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28" fillId="2" borderId="3" xfId="5893" applyFont="1" applyFill="1" applyBorder="1" applyAlignment="1">
      <alignment horizontal="center" vertical="center" wrapText="1"/>
    </xf>
    <xf numFmtId="0" fontId="28" fillId="15" borderId="3" xfId="5893" applyFont="1" applyFill="1" applyBorder="1" applyAlignment="1">
      <alignment horizontal="center" vertical="center" wrapText="1"/>
    </xf>
    <xf numFmtId="0" fontId="28" fillId="0" borderId="2" xfId="5893" applyFont="1" applyFill="1" applyBorder="1" applyAlignment="1">
      <alignment horizontal="center" vertical="center" wrapText="1"/>
    </xf>
    <xf numFmtId="0" fontId="12" fillId="21" borderId="3" xfId="5893" applyFont="1" applyFill="1" applyBorder="1" applyAlignment="1">
      <alignment horizontal="center" vertical="center" wrapText="1"/>
    </xf>
    <xf numFmtId="0" fontId="28" fillId="0" borderId="10" xfId="5893" applyFont="1" applyFill="1" applyBorder="1" applyAlignment="1">
      <alignment horizontal="center" vertical="center" wrapText="1"/>
    </xf>
    <xf numFmtId="0" fontId="28" fillId="2" borderId="4" xfId="5893" applyFont="1" applyFill="1" applyBorder="1" applyAlignment="1">
      <alignment horizontal="center" vertical="center" wrapText="1"/>
    </xf>
    <xf numFmtId="0" fontId="28" fillId="15" borderId="4" xfId="5893" applyFont="1" applyFill="1" applyBorder="1" applyAlignment="1">
      <alignment horizontal="center" vertical="center" wrapText="1"/>
    </xf>
    <xf numFmtId="0" fontId="12" fillId="21" borderId="4" xfId="5893" applyFont="1" applyFill="1" applyBorder="1" applyAlignment="1">
      <alignment horizontal="center" vertical="center" wrapText="1"/>
    </xf>
    <xf numFmtId="0" fontId="28" fillId="0" borderId="12" xfId="5893" applyFont="1" applyFill="1" applyBorder="1" applyAlignment="1">
      <alignment horizontal="center" vertical="center" wrapText="1"/>
    </xf>
    <xf numFmtId="0" fontId="28" fillId="2" borderId="5" xfId="5893" applyFont="1" applyFill="1" applyBorder="1" applyAlignment="1">
      <alignment horizontal="center" vertical="center" wrapText="1"/>
    </xf>
    <xf numFmtId="0" fontId="28" fillId="15" borderId="5" xfId="5893" applyFont="1" applyFill="1" applyBorder="1" applyAlignment="1">
      <alignment horizontal="center" vertical="center" wrapText="1"/>
    </xf>
    <xf numFmtId="0" fontId="12" fillId="21" borderId="5" xfId="5893" applyFont="1" applyFill="1" applyBorder="1" applyAlignment="1">
      <alignment horizontal="center" vertical="center" wrapText="1"/>
    </xf>
    <xf numFmtId="0" fontId="28" fillId="0" borderId="11" xfId="5893" applyFont="1" applyFill="1" applyBorder="1" applyAlignment="1">
      <alignment horizontal="center" vertical="center" wrapText="1"/>
    </xf>
    <xf numFmtId="1" fontId="12" fillId="14" borderId="2" xfId="6891" applyNumberFormat="1" applyFont="1" applyFill="1" applyBorder="1" applyAlignment="1">
      <alignment horizontal="center" vertical="center" wrapText="1"/>
    </xf>
    <xf numFmtId="0" fontId="12" fillId="2" borderId="5" xfId="5893" applyFont="1" applyFill="1" applyBorder="1" applyAlignment="1">
      <alignment horizontal="center" vertical="center" wrapText="1"/>
    </xf>
    <xf numFmtId="1" fontId="12" fillId="2" borderId="2" xfId="6891" applyNumberFormat="1" applyFont="1" applyFill="1" applyBorder="1" applyAlignment="1">
      <alignment horizontal="center" vertical="center" wrapText="1"/>
    </xf>
    <xf numFmtId="0" fontId="12" fillId="15" borderId="5" xfId="5893" applyFont="1" applyFill="1" applyBorder="1" applyAlignment="1">
      <alignment horizontal="center" vertical="center" wrapText="1"/>
    </xf>
    <xf numFmtId="1" fontId="12" fillId="15" borderId="2" xfId="6891" applyNumberFormat="1" applyFont="1" applyFill="1" applyBorder="1" applyAlignment="1">
      <alignment horizontal="center" vertical="center" wrapText="1"/>
    </xf>
    <xf numFmtId="1" fontId="12" fillId="21" borderId="2" xfId="6891" applyNumberFormat="1" applyFont="1" applyFill="1" applyBorder="1" applyAlignment="1">
      <alignment horizontal="center" vertical="center" wrapText="1"/>
    </xf>
    <xf numFmtId="2" fontId="2" fillId="2" borderId="2" xfId="5893" applyNumberFormat="1" applyFont="1" applyFill="1" applyBorder="1" applyAlignment="1">
      <alignment horizontal="center" vertical="center" wrapText="1"/>
    </xf>
    <xf numFmtId="2" fontId="2" fillId="15" borderId="2" xfId="5893" applyNumberFormat="1" applyFont="1" applyFill="1" applyBorder="1" applyAlignment="1">
      <alignment horizontal="center" vertical="center" wrapText="1"/>
    </xf>
    <xf numFmtId="0" fontId="2" fillId="15" borderId="2" xfId="5893" applyFont="1" applyFill="1" applyBorder="1" applyAlignment="1">
      <alignment horizontal="center" vertical="center" wrapText="1"/>
    </xf>
    <xf numFmtId="2" fontId="2" fillId="21" borderId="2" xfId="5893" applyNumberFormat="1" applyFont="1" applyFill="1" applyBorder="1" applyAlignment="1">
      <alignment horizontal="center" vertical="center" wrapText="1"/>
    </xf>
    <xf numFmtId="231" fontId="2" fillId="4" borderId="2" xfId="5893" applyNumberFormat="1" applyFont="1" applyFill="1" applyBorder="1" applyAlignment="1">
      <alignment horizontal="center" vertical="center" wrapText="1"/>
    </xf>
    <xf numFmtId="0" fontId="12" fillId="10" borderId="3" xfId="5893" applyFont="1" applyFill="1" applyBorder="1" applyAlignment="1">
      <alignment horizontal="center" vertical="center" wrapText="1"/>
    </xf>
    <xf numFmtId="0" fontId="12" fillId="10" borderId="4" xfId="5893" applyFont="1" applyFill="1" applyBorder="1" applyAlignment="1">
      <alignment horizontal="center" vertical="center" wrapText="1"/>
    </xf>
    <xf numFmtId="0" fontId="12" fillId="10" borderId="5" xfId="5893" applyFont="1" applyFill="1" applyBorder="1" applyAlignment="1">
      <alignment horizontal="center" vertical="center" wrapText="1"/>
    </xf>
    <xf numFmtId="1" fontId="12" fillId="10" borderId="2" xfId="6891" applyNumberFormat="1" applyFont="1" applyFill="1" applyBorder="1" applyAlignment="1">
      <alignment horizontal="center" vertical="center" wrapText="1"/>
    </xf>
    <xf numFmtId="0" fontId="2" fillId="2" borderId="2" xfId="5893" applyFont="1" applyFill="1" applyBorder="1" applyAlignment="1">
      <alignment horizontal="center" vertical="center" wrapText="1"/>
    </xf>
    <xf numFmtId="2" fontId="2" fillId="10" borderId="2" xfId="5893" applyNumberFormat="1" applyFont="1" applyFill="1" applyBorder="1" applyAlignment="1">
      <alignment horizontal="center" vertical="center" wrapText="1"/>
    </xf>
    <xf numFmtId="0" fontId="12" fillId="22" borderId="3" xfId="5893" applyFont="1" applyFill="1" applyBorder="1" applyAlignment="1">
      <alignment horizontal="center" vertical="center" wrapText="1"/>
    </xf>
    <xf numFmtId="0" fontId="12" fillId="22" borderId="4" xfId="5893" applyFont="1" applyFill="1" applyBorder="1" applyAlignment="1">
      <alignment horizontal="center" vertical="center" wrapText="1"/>
    </xf>
    <xf numFmtId="0" fontId="12" fillId="22" borderId="5" xfId="5893" applyFont="1" applyFill="1" applyBorder="1" applyAlignment="1">
      <alignment horizontal="center" vertical="center" wrapText="1"/>
    </xf>
    <xf numFmtId="1" fontId="12" fillId="22" borderId="2" xfId="6891" applyNumberFormat="1" applyFont="1" applyFill="1" applyBorder="1" applyAlignment="1">
      <alignment horizontal="center" vertical="center" wrapText="1"/>
    </xf>
    <xf numFmtId="2" fontId="2" fillId="22" borderId="2" xfId="5893" applyNumberFormat="1" applyFont="1" applyFill="1" applyBorder="1" applyAlignment="1">
      <alignment horizontal="center" vertical="center" wrapText="1"/>
    </xf>
    <xf numFmtId="1" fontId="2" fillId="4" borderId="2" xfId="5893" applyNumberFormat="1" applyFont="1" applyFill="1" applyBorder="1" applyAlignment="1">
      <alignment horizontal="center" vertical="center" wrapText="1"/>
    </xf>
    <xf numFmtId="2" fontId="6" fillId="0" borderId="0" xfId="5893" applyNumberFormat="1" applyFont="1" applyFill="1" applyBorder="1" applyAlignment="1">
      <alignment horizontal="center" vertical="center" wrapText="1"/>
    </xf>
    <xf numFmtId="0" fontId="6" fillId="0" borderId="0" xfId="5893" applyFont="1" applyFill="1" applyBorder="1" applyAlignment="1">
      <alignment horizontal="center" vertical="center" wrapText="1"/>
    </xf>
    <xf numFmtId="0" fontId="28" fillId="0" borderId="3" xfId="6891" applyFont="1" applyFill="1" applyBorder="1" applyAlignment="1">
      <alignment horizontal="center" vertical="center" wrapText="1"/>
    </xf>
    <xf numFmtId="0" fontId="28" fillId="0" borderId="4" xfId="6891" applyFont="1" applyFill="1" applyBorder="1" applyAlignment="1">
      <alignment horizontal="center" vertical="center" wrapText="1"/>
    </xf>
    <xf numFmtId="0" fontId="28" fillId="0" borderId="5" xfId="6891" applyFont="1" applyFill="1" applyBorder="1" applyAlignment="1">
      <alignment horizontal="center" vertical="center" wrapText="1"/>
    </xf>
    <xf numFmtId="213" fontId="2" fillId="4" borderId="2" xfId="5893" applyNumberFormat="1" applyFont="1" applyFill="1" applyBorder="1" applyAlignment="1">
      <alignment horizontal="center" vertical="center" wrapText="1"/>
    </xf>
  </cellXfs>
  <cellStyles count="768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_01_08_2006" xfId="49"/>
    <cellStyle name="_1 TO 27 RDG II &amp; III of E7 NEW" xfId="50"/>
    <cellStyle name="_1088008791.MSWORD" xfId="51"/>
    <cellStyle name="_2009-10 Spill over work details" xfId="52"/>
    <cellStyle name="_AE-2 Profile" xfId="53"/>
    <cellStyle name="_AE-2 Profile 2" xfId="54"/>
    <cellStyle name="_ALL RDG DATE TEAS FOR THE MONTH OF JUL-2008" xfId="55"/>
    <cellStyle name="_Analysis-Nov-09(1)" xfId="56"/>
    <cellStyle name="_Analysis-Nov-09(1) 2" xfId="57"/>
    <cellStyle name="_Analysis-Nov-09(1) 2 2" xfId="58"/>
    <cellStyle name="_Analysis-Nov-09(1)_Feb 13" xfId="59"/>
    <cellStyle name="_Analysis-Nov-09(1)_Feb 13_Test Report &amp; RC's" xfId="60"/>
    <cellStyle name="_Analysis-Nov-09(1)_Jan 13" xfId="61"/>
    <cellStyle name="_Analysis-Nov-09(1)_Jan 13_Test Report &amp; RC's" xfId="62"/>
    <cellStyle name="_AT&amp;C FY 2009-10" xfId="63"/>
    <cellStyle name="_aug 2008 teas -..." xfId="64"/>
    <cellStyle name="_aug 2008 teas -... 2" xfId="65"/>
    <cellStyle name="_AUG-01" xfId="66"/>
    <cellStyle name="_Aug-2006" xfId="67"/>
    <cellStyle name="_August-2007(1)W.F" xfId="68"/>
    <cellStyle name="_Book2" xfId="69"/>
    <cellStyle name="_Book2_Anneure_8_&amp;_9_c-format_(Feb-11)(1)" xfId="70"/>
    <cellStyle name="_Book2_tumkur circle CT-_Formats_-May_2011(1)" xfId="71"/>
    <cellStyle name="_Book2_tumkur circle CT-_Formats_-May_2011(1) 2" xfId="72"/>
    <cellStyle name="_Book2_tumkur circle CT-_Formats_-May_2011(1) 3" xfId="73"/>
    <cellStyle name="_Book2_tumkur circle CT-_Formats_-May_2011(1) 4" xfId="74"/>
    <cellStyle name="_Book2_tumkur circle CT-_Formats_-May_2011(1) 5" xfId="75"/>
    <cellStyle name="_Book2_tumkur circle CT-_Formats_-May_2011(1) 6" xfId="76"/>
    <cellStyle name="_Book2_Z- Format - Sept 2011" xfId="77"/>
    <cellStyle name="_Book2_Z- Format - Sept 2011 2" xfId="78"/>
    <cellStyle name="_Book2_Z- Format - Sept 2011_Feb 13" xfId="79"/>
    <cellStyle name="_Book2_Z- Format - Sept 2011_Feb 13_Test Report &amp; RC's" xfId="80"/>
    <cellStyle name="_Book2_Z- Format - Sept 2011_Jan 13" xfId="81"/>
    <cellStyle name="_Book2_Z- Format - Sept 2011_Jan 13_Test Report &amp; RC's" xfId="82"/>
    <cellStyle name="_Budget 2008-09 San. &amp; Additional" xfId="83"/>
    <cellStyle name="_Budget 2009-10 24.2.09" xfId="84"/>
    <cellStyle name="_Budget 2009-10 24.2.09_Division_wise_capex_works_se-dvg(1)" xfId="85"/>
    <cellStyle name="_C1%20to%20C10%20 Nov-09" xfId="86"/>
    <cellStyle name="_C-5 to C-10 June-09" xfId="87"/>
    <cellStyle name="_Capex 08-09 Final ABSTRACT" xfId="88"/>
    <cellStyle name="_Circle- April-RI" xfId="89"/>
    <cellStyle name="_Circle- April-RI_April-11_ATC(1)" xfId="90"/>
    <cellStyle name="_Circle- April-RI_Circle- Feb 2011 SOW P&amp;M" xfId="91"/>
    <cellStyle name="_Circle- April-RI_Circle- Feb 2011 SOW P&amp;M 2" xfId="92"/>
    <cellStyle name="_Circle- April-RI_Circle- Feb 2011 SOW P&amp;M 3" xfId="93"/>
    <cellStyle name="_Circle- April-RI_Circle- Feb 2011 SOW P&amp;M 4" xfId="94"/>
    <cellStyle name="_Circle- April-RI_Circle- Feb 2011 SOW P&amp;M 5" xfId="95"/>
    <cellStyle name="_Circle- April-RI_Circle- Feb 2011 SOW P&amp;M 6" xfId="96"/>
    <cellStyle name="_Circle- April-RI_Circle- Feb 2011 SOW P&amp;M_Copy P&amp;F Dec-2011(F)" xfId="97"/>
    <cellStyle name="_Circle- April-RI_Circle- Jan 2011 SOW P&amp;M" xfId="98"/>
    <cellStyle name="_Circle- April-RI_Circle- Jan 2011 SOW P&amp;M 2" xfId="99"/>
    <cellStyle name="_Circle- April-RI_Circle- Jan 2011 SOW P&amp;M 3" xfId="100"/>
    <cellStyle name="_Circle- April-RI_Circle- Jan 2011 SOW P&amp;M 4" xfId="101"/>
    <cellStyle name="_Circle- April-RI_Circle- Jan 2011 SOW P&amp;M 5" xfId="102"/>
    <cellStyle name="_Circle- April-RI_Circle- Jan 2011 SOW P&amp;M 6" xfId="103"/>
    <cellStyle name="_Circle- April-RI_Circle-_August_2010_SOW_P&amp;M(1)" xfId="104"/>
    <cellStyle name="_Circle- April-RI_Circle-_August_2010_SOW_P&amp;M(1) 2" xfId="105"/>
    <cellStyle name="_Circle- April-RI_Circle-_August_2010_SOW_P&amp;M(1) 3" xfId="106"/>
    <cellStyle name="_Circle- April-RI_Circle-_August_2010_SOW_P&amp;M(1) 4" xfId="107"/>
    <cellStyle name="_Circle- April-RI_Circle-_August_2010_SOW_P&amp;M(1) 5" xfId="108"/>
    <cellStyle name="_Circle- April-RI_Circle-_August_2010_SOW_P&amp;M(1) 6" xfId="109"/>
    <cellStyle name="_Circle- April-RI_Circle-_August_2010_SOW_P&amp;M(1)_Copy P&amp;F Dec-2011(F)" xfId="110"/>
    <cellStyle name="_Circle- April-RI_Division_wise_capex_works_se-dvg(1)" xfId="111"/>
    <cellStyle name="_Circle- April-RI_Feb-11_ATC HRR" xfId="112"/>
    <cellStyle name="_Circle- April-RI_Feb-11_ATC HRR_Chief_off_format" xfId="113"/>
    <cellStyle name="_Circle- April-RI_Harihar_All ATC_" xfId="114"/>
    <cellStyle name="_Circle- April-RI_Harihar_ATC__April-11" xfId="115"/>
    <cellStyle name="_Circle- April-RI_Harihar_division_ATC-11(1)" xfId="116"/>
    <cellStyle name="_Circle- April-RI_HRR" xfId="117"/>
    <cellStyle name="_Circle- April-RI_HRR ATC Dec-10 ATC" xfId="118"/>
    <cellStyle name="_Circle- April-RI_HRR ATC Dec-10 ATC_Chief_off_format" xfId="119"/>
    <cellStyle name="_Circle- April-RI_HRR ATC Jan-11" xfId="120"/>
    <cellStyle name="_Circle- April-RI_HRR ATC Jan-11_Chief_off_format" xfId="121"/>
    <cellStyle name="_Circle- April-RI_HRR ATC June-11" xfId="122"/>
    <cellStyle name="_Circle- April-RI_HRR March-11_ATC" xfId="123"/>
    <cellStyle name="_Circle- April-RI_HRR March-11_ATC_Chief_off_format" xfId="124"/>
    <cellStyle name="_Circle- April-RI_HRR Nov-10_ATC" xfId="125"/>
    <cellStyle name="_Circle- April-RI_HRR__ATC  May-11" xfId="126"/>
    <cellStyle name="_Circle- April-RI_P&amp;F Zone" xfId="127"/>
    <cellStyle name="_Circle- April-RI_P&amp;F Zone 2" xfId="128"/>
    <cellStyle name="_Circle- April-RI_P&amp;F Zone 3" xfId="129"/>
    <cellStyle name="_Circle- April-RI_P&amp;F Zone 4" xfId="130"/>
    <cellStyle name="_Circle- April-RI_P&amp;F Zone 5" xfId="131"/>
    <cellStyle name="_Circle- April-RI_P&amp;F Zone 6" xfId="132"/>
    <cellStyle name="_Circle- April-RI_Revise-CTA(NF, Spill OVer Works)." xfId="133"/>
    <cellStyle name="_Circle- April-RI_Revise-CTA(NF, Spill OVer Works). 2" xfId="134"/>
    <cellStyle name="_Circle- April-RI_Revise-CTA(NF, Spill OVer Works). 3" xfId="135"/>
    <cellStyle name="_Circle- April-RI_Revise-CTA(NF, Spill OVer Works). 4" xfId="136"/>
    <cellStyle name="_Circle- April-RI_Revise-CTA(NF, Spill OVer Works). 5" xfId="137"/>
    <cellStyle name="_Circle- April-RI_Revise-CTA(NF, Spill OVer Works). 6" xfId="138"/>
    <cellStyle name="_consof energy audit 6 months" xfId="139"/>
    <cellStyle name="_Data- Dec 09-DGM-I" xfId="140"/>
    <cellStyle name="_Data- Dec 09-DGM-I_Anneure_8_&amp;_9_c-format_(Feb-11)(1)" xfId="141"/>
    <cellStyle name="_Data- Dec 09-DGM-I_tumkur circle CT-_Formats_-May_2011(1)" xfId="142"/>
    <cellStyle name="_Data- Dec 09-DGM-I_tumkur circle CT-_Formats_-May_2011(1) 2" xfId="143"/>
    <cellStyle name="_Data- Dec 09-DGM-I_tumkur circle CT-_Formats_-May_2011(1) 3" xfId="144"/>
    <cellStyle name="_Data- Dec 09-DGM-I_tumkur circle CT-_Formats_-May_2011(1) 4" xfId="145"/>
    <cellStyle name="_Data- Dec 09-DGM-I_tumkur circle CT-_Formats_-May_2011(1) 5" xfId="146"/>
    <cellStyle name="_Data- Dec 09-DGM-I_tumkur circle CT-_Formats_-May_2011(1) 6" xfId="147"/>
    <cellStyle name="_Data-July-10-DGM-I" xfId="148"/>
    <cellStyle name="_Data-July-10-DGM-I_Anneure_8_&amp;_9_c-format_(Feb-11)(1)" xfId="149"/>
    <cellStyle name="_Data-July-10-DGM-I_tumkur circle CT-_Formats_-May_2011(1)" xfId="150"/>
    <cellStyle name="_Data-July-10-DGM-I_tumkur circle CT-_Formats_-May_2011(1) 2" xfId="151"/>
    <cellStyle name="_Data-July-10-DGM-I_tumkur circle CT-_Formats_-May_2011(1) 3" xfId="152"/>
    <cellStyle name="_Data-July-10-DGM-I_tumkur circle CT-_Formats_-May_2011(1) 4" xfId="153"/>
    <cellStyle name="_Data-July-10-DGM-I_tumkur circle CT-_Formats_-May_2011(1) 5" xfId="154"/>
    <cellStyle name="_Data-July-10-DGM-I_tumkur circle CT-_Formats_-May_2011(1) 6" xfId="155"/>
    <cellStyle name="_Division wise budget allocation abstract" xfId="156"/>
    <cellStyle name="_Division wise budget allocation abstract 2" xfId="157"/>
    <cellStyle name="_Division wise budget allocation abstract 2 2" xfId="158"/>
    <cellStyle name="_Division wise budget allocation abstract 2 3" xfId="159"/>
    <cellStyle name="_Division wise budget allocation abstract 3" xfId="160"/>
    <cellStyle name="_Division wise budget allocation abstract 3 2" xfId="161"/>
    <cellStyle name="_Division wise budget allocation abstract 3 3" xfId="162"/>
    <cellStyle name="_Division wise budget allocation abstract 4" xfId="163"/>
    <cellStyle name="_Division wise budget allocation abstract 4 2" xfId="164"/>
    <cellStyle name="_Division wise budget allocation abstract 4 3" xfId="165"/>
    <cellStyle name="_Division wise budget allocation abstract 5" xfId="166"/>
    <cellStyle name="_Division wise budget allocation abstract 6" xfId="167"/>
    <cellStyle name="_Division wise budget allocation abstract_Revised New Format from GM CA -24.02.2012" xfId="168"/>
    <cellStyle name="_Division_DTC_-04.01.2010(1)" xfId="169"/>
    <cellStyle name="_Division_DTC_-04.01.2010(1)_April-11_ATC(1)" xfId="170"/>
    <cellStyle name="_Division_DTC_-04.01.2010(1)_Feb-11_ATC HRR" xfId="171"/>
    <cellStyle name="_Division_DTC_-04.01.2010(1)_Feb-11_ATC HRR_Chief_off_format" xfId="172"/>
    <cellStyle name="_Division_DTC_-04.01.2010(1)_Harihar_All ATC_" xfId="173"/>
    <cellStyle name="_Division_DTC_-04.01.2010(1)_Harihar_ATC__April-11" xfId="174"/>
    <cellStyle name="_Division_DTC_-04.01.2010(1)_Harihar_division_ATC-11(1)" xfId="175"/>
    <cellStyle name="_Division_DTC_-04.01.2010(1)_HRR" xfId="176"/>
    <cellStyle name="_Division_DTC_-04.01.2010(1)_HRR ATC Dec-10 ATC" xfId="177"/>
    <cellStyle name="_Division_DTC_-04.01.2010(1)_HRR ATC Dec-10 ATC_Chief_off_format" xfId="178"/>
    <cellStyle name="_Division_DTC_-04.01.2010(1)_HRR ATC Jan-11" xfId="179"/>
    <cellStyle name="_Division_DTC_-04.01.2010(1)_HRR ATC Jan-11_Chief_off_format" xfId="180"/>
    <cellStyle name="_Division_DTC_-04.01.2010(1)_HRR ATC June-11" xfId="181"/>
    <cellStyle name="_Division_DTC_-04.01.2010(1)_HRR March-11_ATC" xfId="182"/>
    <cellStyle name="_Division_DTC_-04.01.2010(1)_HRR March-11_ATC_Chief_off_format" xfId="183"/>
    <cellStyle name="_Division_DTC_-04.01.2010(1)_HRR Nov-10_ATC" xfId="184"/>
    <cellStyle name="_Division_DTC_-04.01.2010(1)_HRR__ATC  May-11" xfId="185"/>
    <cellStyle name="_DTC  AGU  2010" xfId="186"/>
    <cellStyle name="_DTC  AGU  2010 2" xfId="187"/>
    <cellStyle name="_DTC  JUlY  2010" xfId="188"/>
    <cellStyle name="_DTC  JUlY  2010 2" xfId="189"/>
    <cellStyle name="_DTC  JUN-2010" xfId="190"/>
    <cellStyle name="_DTC  JUN-2010 2" xfId="191"/>
    <cellStyle name="_DTC  SEP  2010" xfId="192"/>
    <cellStyle name="_DTC  SEP  2010 2" xfId="193"/>
    <cellStyle name="_DTC DEC-09" xfId="194"/>
    <cellStyle name="_DTC DEC-09 2" xfId="195"/>
    <cellStyle name="_DTC format -Aug-09" xfId="196"/>
    <cellStyle name="_DTC Nov-09" xfId="197"/>
    <cellStyle name="_DTC Nov-09 2" xfId="198"/>
    <cellStyle name="_DTC OCT  2010" xfId="199"/>
    <cellStyle name="_DTC OCT  2010 2" xfId="200"/>
    <cellStyle name="_DVG(R)_Aug-09" xfId="201"/>
    <cellStyle name="_DVG(R)_Aug-09 2" xfId="202"/>
    <cellStyle name="_DVG(R)_Aug-09 2 2" xfId="203"/>
    <cellStyle name="_DVG(R)_Aug-09 2 3" xfId="204"/>
    <cellStyle name="_DVG(R)_Aug-09 3" xfId="205"/>
    <cellStyle name="_DVG(R)_Aug-09 3 2" xfId="206"/>
    <cellStyle name="_DVG(R)_Aug-09 3 3" xfId="207"/>
    <cellStyle name="_DVG(R)_Aug-09 4" xfId="208"/>
    <cellStyle name="_DVG(R)_Aug-09 4 2" xfId="209"/>
    <cellStyle name="_DVG(R)_Aug-09 4 3" xfId="210"/>
    <cellStyle name="_DVG(R)_Aug-09 5" xfId="211"/>
    <cellStyle name="_DVG(R)_Aug-09 6" xfId="212"/>
    <cellStyle name="_DVG(R)_Aug-09_Revised New Format from GM CA -24.02.2012" xfId="213"/>
    <cellStyle name="_E.B.S" xfId="214"/>
    <cellStyle name="_E.B.S 2" xfId="215"/>
    <cellStyle name="_E3 12.07" xfId="216"/>
    <cellStyle name="_E3 OCT 2007" xfId="217"/>
    <cellStyle name="_E3 SUB Sep 07" xfId="218"/>
    <cellStyle name="_E3.01.08" xfId="219"/>
    <cellStyle name="_E3.02.08" xfId="220"/>
    <cellStyle name="_E3.11.07" xfId="221"/>
    <cellStyle name="_E3sd" xfId="222"/>
    <cellStyle name="_E6 12.07" xfId="223"/>
    <cellStyle name="_E6 Oct07" xfId="224"/>
    <cellStyle name="_E6energyauditof may" xfId="225"/>
    <cellStyle name="_E7  AUGUST DTC(1)" xfId="226"/>
    <cellStyle name="_E7 12.07" xfId="227"/>
    <cellStyle name="_E7 DTC" xfId="228"/>
    <cellStyle name="_E7 DTC FEB08" xfId="229"/>
    <cellStyle name="_E7 Oct 07" xfId="230"/>
    <cellStyle name="_E7.11.07" xfId="231"/>
    <cellStyle name="_E701.08" xfId="232"/>
    <cellStyle name="_EA_E6_01_11_2006TO22_11_2006" xfId="233"/>
    <cellStyle name="_EA_E6_DEC2006" xfId="234"/>
    <cellStyle name="_EA_E6_NOV_2007" xfId="235"/>
    <cellStyle name="_EA_E6_SEP_2007" xfId="236"/>
    <cellStyle name="_EBS MAY2006" xfId="237"/>
    <cellStyle name="_ebs nd" xfId="238"/>
    <cellStyle name="_ebs nd 2" xfId="239"/>
    <cellStyle name="_ebs nd 2 2" xfId="240"/>
    <cellStyle name="_EBS OF JUN06" xfId="241"/>
    <cellStyle name="_ENER AUDIT  III UNIT 1" xfId="242"/>
    <cellStyle name="_ENER AUDIT 1.7.06" xfId="243"/>
    <cellStyle name="_ENER AUDIT UNIT 1" xfId="244"/>
    <cellStyle name="_Energy Audi of  Aug-06" xfId="245"/>
    <cellStyle name="_Energy Audi of  Aug-06 2" xfId="246"/>
    <cellStyle name="_ENERGY AUDIT- AUG -07E3" xfId="247"/>
    <cellStyle name="_Energy Audit for July-06" xfId="248"/>
    <cellStyle name="_Energy Audit March 2006 Cons." xfId="249"/>
    <cellStyle name="_energy auditE6" xfId="250"/>
    <cellStyle name="_Feb-09 ATC" xfId="251"/>
    <cellStyle name="_Feb-09 ATC_Division_wise_capex_works_se-dvg(1)" xfId="252"/>
    <cellStyle name="_Feeder Wise Nov-09 dcb" xfId="253"/>
    <cellStyle name="_Feeder Wise Nov-09 dcb_April-11_ATC(1)" xfId="254"/>
    <cellStyle name="_Feeder Wise Nov-09 dcb_Feb-11_ATC HRR" xfId="255"/>
    <cellStyle name="_Feeder Wise Nov-09 dcb_Feb-11_ATC HRR_Chief_off_format" xfId="256"/>
    <cellStyle name="_Feeder Wise Nov-09 dcb_Harihar_All ATC_" xfId="257"/>
    <cellStyle name="_Feeder Wise Nov-09 dcb_Harihar_ATC__April-11" xfId="258"/>
    <cellStyle name="_Feeder Wise Nov-09 dcb_Harihar_division_ATC-11(1)" xfId="259"/>
    <cellStyle name="_Feeder Wise Nov-09 dcb_HRR" xfId="260"/>
    <cellStyle name="_Feeder Wise Nov-09 dcb_HRR ATC Dec-10 ATC" xfId="261"/>
    <cellStyle name="_Feeder Wise Nov-09 dcb_HRR ATC Dec-10 ATC_Chief_off_format" xfId="262"/>
    <cellStyle name="_Feeder Wise Nov-09 dcb_HRR ATC Jan-11" xfId="263"/>
    <cellStyle name="_Feeder Wise Nov-09 dcb_HRR ATC Jan-11_Chief_off_format" xfId="264"/>
    <cellStyle name="_Feeder Wise Nov-09 dcb_HRR ATC June-11" xfId="265"/>
    <cellStyle name="_Feeder Wise Nov-09 dcb_HRR March-11_ATC" xfId="266"/>
    <cellStyle name="_Feeder Wise Nov-09 dcb_HRR March-11_ATC_Chief_off_format" xfId="267"/>
    <cellStyle name="_Feeder Wise Nov-09 dcb_HRR Nov-10_ATC" xfId="268"/>
    <cellStyle name="_Feeder Wise Nov-09 dcb_HRR__ATC  May-11" xfId="269"/>
    <cellStyle name="_feederwise  ATC &amp; T&amp;D-June10" xfId="270"/>
    <cellStyle name="_feederwise  ATC &amp; T&amp;D-June10_Anneure_8_&amp;_9_c-format_(Feb-11)(1)" xfId="271"/>
    <cellStyle name="_feederwise  ATC &amp; T&amp;D-June10_tumkur circle CT-_Formats_-May_2011(1)" xfId="272"/>
    <cellStyle name="_feederwise  ATC &amp; T&amp;D-June10_tumkur circle CT-_Formats_-May_2011(1) 2" xfId="273"/>
    <cellStyle name="_feederwise  ATC &amp; T&amp;D-June10_tumkur circle CT-_Formats_-May_2011(1) 3" xfId="274"/>
    <cellStyle name="_feederwise  ATC &amp; T&amp;D-June10_tumkur circle CT-_Formats_-May_2011(1) 4" xfId="275"/>
    <cellStyle name="_feederwise  ATC &amp; T&amp;D-June10_tumkur circle CT-_Formats_-May_2011(1) 5" xfId="276"/>
    <cellStyle name="_feederwise  ATC &amp; T&amp;D-June10_tumkur circle CT-_Formats_-May_2011(1) 6" xfId="277"/>
    <cellStyle name="_Format Meeting -April 2010" xfId="278"/>
    <cellStyle name="_Format Meeting -April 2010_Anneure_8_&amp;_9_c-format_(Feb-11)(1)" xfId="279"/>
    <cellStyle name="_Format Meeting -April 2010_tumkur circle CT-_Formats_-May_2011(1)" xfId="280"/>
    <cellStyle name="_Format Meeting -April 2010_tumkur circle CT-_Formats_-May_2011(1) 2" xfId="281"/>
    <cellStyle name="_Format Meeting -April 2010_tumkur circle CT-_Formats_-May_2011(1) 3" xfId="282"/>
    <cellStyle name="_Format Meeting -April 2010_tumkur circle CT-_Formats_-May_2011(1) 4" xfId="283"/>
    <cellStyle name="_Format Meeting -April 2010_tumkur circle CT-_Formats_-May_2011(1) 5" xfId="284"/>
    <cellStyle name="_Format Meeting -April 2010_tumkur circle CT-_Formats_-May_2011(1) 6" xfId="285"/>
    <cellStyle name="_Format Meeting -August09" xfId="286"/>
    <cellStyle name="_Format Meeting -August09_Anneure_8_&amp;_9_c-format_(Feb-11)(1)" xfId="287"/>
    <cellStyle name="_Format Meeting -August09_tumkur circle CT-_Formats_-May_2011(1)" xfId="288"/>
    <cellStyle name="_Format Meeting -August09_tumkur circle CT-_Formats_-May_2011(1) 2" xfId="289"/>
    <cellStyle name="_Format Meeting -August09_tumkur circle CT-_Formats_-May_2011(1) 3" xfId="290"/>
    <cellStyle name="_Format Meeting -August09_tumkur circle CT-_Formats_-May_2011(1) 4" xfId="291"/>
    <cellStyle name="_Format Meeting -August09_tumkur circle CT-_Formats_-May_2011(1) 5" xfId="292"/>
    <cellStyle name="_Format Meeting -August09_tumkur circle CT-_Formats_-May_2011(1) 6" xfId="293"/>
    <cellStyle name="_Format Meeting -August09_Z- Format - Sept 2011" xfId="294"/>
    <cellStyle name="_Format Meeting -August09_Z- Format - Sept 2011 2" xfId="295"/>
    <cellStyle name="_Format Meeting -August09_Z- Format - Sept 2011_Feb 13" xfId="296"/>
    <cellStyle name="_Format Meeting -August09_Z- Format - Sept 2011_Feb 13_Test Report &amp; RC's" xfId="297"/>
    <cellStyle name="_Format Meeting -August09_Z- Format - Sept 2011_Jan 13" xfId="298"/>
    <cellStyle name="_Format Meeting -August09_Z- Format - Sept 2011_Jan 13_Test Report &amp; RC's" xfId="299"/>
    <cellStyle name="_Format Meeting -Dec09" xfId="300"/>
    <cellStyle name="_Format Meeting -Dec09_Anneure_8_&amp;_9_c-format_(Feb-11)(1)" xfId="301"/>
    <cellStyle name="_Format Meeting -Dec09_tumkur circle CT-_Formats_-May_2011(1)" xfId="302"/>
    <cellStyle name="_Format Meeting -Dec09_tumkur circle CT-_Formats_-May_2011(1) 2" xfId="303"/>
    <cellStyle name="_Format Meeting -Dec09_tumkur circle CT-_Formats_-May_2011(1) 3" xfId="304"/>
    <cellStyle name="_Format Meeting -Dec09_tumkur circle CT-_Formats_-May_2011(1) 4" xfId="305"/>
    <cellStyle name="_Format Meeting -Dec09_tumkur circle CT-_Formats_-May_2011(1) 5" xfId="306"/>
    <cellStyle name="_Format Meeting -Dec09_tumkur circle CT-_Formats_-May_2011(1) 6" xfId="307"/>
    <cellStyle name="_Format Meeting -Feb2010" xfId="308"/>
    <cellStyle name="_Format Meeting -Feb2010_Anneure_8_&amp;_9_c-format_(Feb-11)(1)" xfId="309"/>
    <cellStyle name="_Format Meeting -Feb2010_tumkur circle CT-_Formats_-May_2011(1)" xfId="310"/>
    <cellStyle name="_Format Meeting -Feb2010_tumkur circle CT-_Formats_-May_2011(1) 2" xfId="311"/>
    <cellStyle name="_Format Meeting -Feb2010_tumkur circle CT-_Formats_-May_2011(1) 3" xfId="312"/>
    <cellStyle name="_Format Meeting -Feb2010_tumkur circle CT-_Formats_-May_2011(1) 4" xfId="313"/>
    <cellStyle name="_Format Meeting -Feb2010_tumkur circle CT-_Formats_-May_2011(1) 5" xfId="314"/>
    <cellStyle name="_Format Meeting -Feb2010_tumkur circle CT-_Formats_-May_2011(1) 6" xfId="315"/>
    <cellStyle name="_Format Meeting -Jan2010" xfId="316"/>
    <cellStyle name="_Format Meeting -Jan2010_Anneure_8_&amp;_9_c-format_(Feb-11)(1)" xfId="317"/>
    <cellStyle name="_Format Meeting -Jan2010_tumkur circle CT-_Formats_-May_2011(1)" xfId="318"/>
    <cellStyle name="_Format Meeting -Jan2010_tumkur circle CT-_Formats_-May_2011(1) 2" xfId="319"/>
    <cellStyle name="_Format Meeting -Jan2010_tumkur circle CT-_Formats_-May_2011(1) 3" xfId="320"/>
    <cellStyle name="_Format Meeting -Jan2010_tumkur circle CT-_Formats_-May_2011(1) 4" xfId="321"/>
    <cellStyle name="_Format Meeting -Jan2010_tumkur circle CT-_Formats_-May_2011(1) 5" xfId="322"/>
    <cellStyle name="_Format Meeting -Jan2010_tumkur circle CT-_Formats_-May_2011(1) 6" xfId="323"/>
    <cellStyle name="_Format Meeting -June09" xfId="324"/>
    <cellStyle name="_Format Meeting -June09_Anneure_8_&amp;_9_c-format_(Feb-11)(1)" xfId="325"/>
    <cellStyle name="_Format Meeting -June09_tumkur circle CT-_Formats_-May_2011(1)" xfId="326"/>
    <cellStyle name="_Format Meeting -June09_tumkur circle CT-_Formats_-May_2011(1) 2" xfId="327"/>
    <cellStyle name="_Format Meeting -June09_tumkur circle CT-_Formats_-May_2011(1) 3" xfId="328"/>
    <cellStyle name="_Format Meeting -June09_tumkur circle CT-_Formats_-May_2011(1) 4" xfId="329"/>
    <cellStyle name="_Format Meeting -June09_tumkur circle CT-_Formats_-May_2011(1) 5" xfId="330"/>
    <cellStyle name="_Format Meeting -June09_tumkur circle CT-_Formats_-May_2011(1) 6" xfId="331"/>
    <cellStyle name="_Format Meeting -June09_Z- Format - Sept 2011" xfId="332"/>
    <cellStyle name="_Format Meeting -June09_Z- Format - Sept 2011 2" xfId="333"/>
    <cellStyle name="_Format Meeting -June09_Z- Format - Sept 2011_Feb 13" xfId="334"/>
    <cellStyle name="_Format Meeting -June09_Z- Format - Sept 2011_Feb 13_Test Report &amp; RC's" xfId="335"/>
    <cellStyle name="_Format Meeting -June09_Z- Format - Sept 2011_Jan 13" xfId="336"/>
    <cellStyle name="_Format Meeting -June09_Z- Format - Sept 2011_Jan 13_Test Report &amp; RC's" xfId="337"/>
    <cellStyle name="_Format Meeting -Nov09" xfId="338"/>
    <cellStyle name="_Format Meeting -Nov09_Anneure_8_&amp;_9_c-format_(Feb-11)(1)" xfId="339"/>
    <cellStyle name="_Format Meeting -Nov09_tumkur circle CT-_Formats_-May_2011(1)" xfId="340"/>
    <cellStyle name="_Format Meeting -Nov09_tumkur circle CT-_Formats_-May_2011(1) 2" xfId="341"/>
    <cellStyle name="_Format Meeting -Nov09_tumkur circle CT-_Formats_-May_2011(1) 3" xfId="342"/>
    <cellStyle name="_Format Meeting -Nov09_tumkur circle CT-_Formats_-May_2011(1) 4" xfId="343"/>
    <cellStyle name="_Format Meeting -Nov09_tumkur circle CT-_Formats_-May_2011(1) 5" xfId="344"/>
    <cellStyle name="_Format Meeting -Nov09_tumkur circle CT-_Formats_-May_2011(1) 6" xfId="345"/>
    <cellStyle name="_Format Meeting -Sept09" xfId="346"/>
    <cellStyle name="_Format Meeting -Sept09_Anneure_8_&amp;_9_c-format_(Feb-11)(1)" xfId="347"/>
    <cellStyle name="_Format Meeting -Sept09_tumkur circle CT-_Formats_-May_2011(1)" xfId="348"/>
    <cellStyle name="_Format Meeting -Sept09_tumkur circle CT-_Formats_-May_2011(1) 2" xfId="349"/>
    <cellStyle name="_Format Meeting -Sept09_tumkur circle CT-_Formats_-May_2011(1) 3" xfId="350"/>
    <cellStyle name="_Format Meeting -Sept09_tumkur circle CT-_Formats_-May_2011(1) 4" xfId="351"/>
    <cellStyle name="_Format Meeting -Sept09_tumkur circle CT-_Formats_-May_2011(1) 5" xfId="352"/>
    <cellStyle name="_Format Meeting -Sept09_tumkur circle CT-_Formats_-May_2011(1) 6" xfId="353"/>
    <cellStyle name="_Format Meeting -Sept09_Z- Format - Sept 2011" xfId="354"/>
    <cellStyle name="_Format Meeting -Sept09_Z- Format - Sept 2011 2" xfId="355"/>
    <cellStyle name="_Format Meeting -Sept09_Z- Format - Sept 2011_Feb 13" xfId="356"/>
    <cellStyle name="_Format Meeting -Sept09_Z- Format - Sept 2011_Feb 13_Test Report &amp; RC's" xfId="357"/>
    <cellStyle name="_Format Meeting -Sept09_Z- Format - Sept 2011_Jan 13" xfId="358"/>
    <cellStyle name="_Format Meeting -Sept09_Z- Format - Sept 2011_Jan 13_Test Report &amp; RC's" xfId="359"/>
    <cellStyle name="_Honnali Sub Division April-11" xfId="360"/>
    <cellStyle name="_HRR" xfId="361"/>
    <cellStyle name="_HRR_Circle- Feb 2011 SOW P&amp;M" xfId="362"/>
    <cellStyle name="_HRR_Circle- Feb 2011 SOW P&amp;M 2" xfId="363"/>
    <cellStyle name="_HRR_Circle- Feb 2011 SOW P&amp;M 3" xfId="364"/>
    <cellStyle name="_HRR_Circle- Feb 2011 SOW P&amp;M 4" xfId="365"/>
    <cellStyle name="_HRR_Circle- Feb 2011 SOW P&amp;M 5" xfId="366"/>
    <cellStyle name="_HRR_Circle- Feb 2011 SOW P&amp;M 6" xfId="367"/>
    <cellStyle name="_HRR_Circle- Feb 2011 SOW P&amp;M_Copy P&amp;F Dec-2011(F)" xfId="368"/>
    <cellStyle name="_HRR_Circle- Jan 2011 SOW P&amp;M" xfId="369"/>
    <cellStyle name="_HRR_Circle- Jan 2011 SOW P&amp;M 2" xfId="370"/>
    <cellStyle name="_HRR_Circle- Jan 2011 SOW P&amp;M 3" xfId="371"/>
    <cellStyle name="_HRR_Circle- Jan 2011 SOW P&amp;M 4" xfId="372"/>
    <cellStyle name="_HRR_Circle- Jan 2011 SOW P&amp;M 5" xfId="373"/>
    <cellStyle name="_HRR_Circle- Jan 2011 SOW P&amp;M 6" xfId="374"/>
    <cellStyle name="_HRR_Circle-_August_2010_SOW_P&amp;M(1)" xfId="375"/>
    <cellStyle name="_HRR_Circle-_August_2010_SOW_P&amp;M(1) 2" xfId="376"/>
    <cellStyle name="_HRR_Circle-_August_2010_SOW_P&amp;M(1) 3" xfId="377"/>
    <cellStyle name="_HRR_Circle-_August_2010_SOW_P&amp;M(1) 4" xfId="378"/>
    <cellStyle name="_HRR_Circle-_August_2010_SOW_P&amp;M(1) 5" xfId="379"/>
    <cellStyle name="_HRR_Circle-_August_2010_SOW_P&amp;M(1) 6" xfId="380"/>
    <cellStyle name="_HRR_Circle-_August_2010_SOW_P&amp;M(1)_Copy P&amp;F Dec-2011(F)" xfId="381"/>
    <cellStyle name="_HRR_P&amp;F Zone" xfId="382"/>
    <cellStyle name="_HRR_P&amp;F Zone 2" xfId="383"/>
    <cellStyle name="_HRR_P&amp;F Zone 3" xfId="384"/>
    <cellStyle name="_HRR_P&amp;F Zone 4" xfId="385"/>
    <cellStyle name="_HRR_P&amp;F Zone 5" xfId="386"/>
    <cellStyle name="_HRR_P&amp;F Zone 6" xfId="387"/>
    <cellStyle name="_Index- DATA" xfId="388"/>
    <cellStyle name="_Index- DATA_Anneure_8_&amp;_9_c-format_(Feb-11)(1)" xfId="389"/>
    <cellStyle name="_Index- DATA_tumkur circle CT-_Formats_-May_2011(1)" xfId="390"/>
    <cellStyle name="_Index- DATA_tumkur circle CT-_Formats_-May_2011(1) 2" xfId="391"/>
    <cellStyle name="_Index- DATA_tumkur circle CT-_Formats_-May_2011(1) 3" xfId="392"/>
    <cellStyle name="_Index- DATA_tumkur circle CT-_Formats_-May_2011(1) 4" xfId="393"/>
    <cellStyle name="_Index- DATA_tumkur circle CT-_Formats_-May_2011(1) 5" xfId="394"/>
    <cellStyle name="_Index- DATA_tumkur circle CT-_Formats_-May_2011(1) 6" xfId="395"/>
    <cellStyle name="_Index- DATA_Z- Format - Sept 2011" xfId="396"/>
    <cellStyle name="_Index- DATA_Z- Format - Sept 2011 2" xfId="397"/>
    <cellStyle name="_Index- DATA_Z- Format - Sept 2011_Feb 13" xfId="398"/>
    <cellStyle name="_Index- DATA_Z- Format - Sept 2011_Feb 13_Test Report &amp; RC's" xfId="399"/>
    <cellStyle name="_Index- DATA_Z- Format - Sept 2011_Jan 13" xfId="400"/>
    <cellStyle name="_Index- DATA_Z- Format - Sept 2011_Jan 13_Test Report &amp; RC's" xfId="401"/>
    <cellStyle name="_JULY" xfId="402"/>
    <cellStyle name="_july o&amp;m 3" xfId="403"/>
    <cellStyle name="_JULY-01" xfId="404"/>
    <cellStyle name="_July-09 Meeting formats" xfId="405"/>
    <cellStyle name="_JULY-2006" xfId="406"/>
    <cellStyle name="_JUN-2006" xfId="407"/>
    <cellStyle name="_MAR-01" xfId="408"/>
    <cellStyle name="_March-11" xfId="409"/>
    <cellStyle name="_MD Meeting 19.02.09 Accounts" xfId="410"/>
    <cellStyle name="_MD Meeting 19.02.09 Accounts   3322" xfId="411"/>
    <cellStyle name="_MD Meeting 19.02.09 Accounts   3322_April-11_ATC(1)" xfId="412"/>
    <cellStyle name="_MD Meeting 19.02.09 Accounts   3322_ATC APR-11 HYR" xfId="413"/>
    <cellStyle name="_MD Meeting 19.02.09 Accounts   3322_ATC APR-11 HYR 2" xfId="414"/>
    <cellStyle name="_MD Meeting 19.02.09 Accounts   3322_ATC MLK REVISED JUNE 10" xfId="415"/>
    <cellStyle name="_MD Meeting 19.02.09 Accounts   3322_ATC MLK REVISED JUNE 10_April-11_ATC(1)" xfId="416"/>
    <cellStyle name="_MD Meeting 19.02.09 Accounts   3322_ATC MLK REVISED JUNE 10_ATC APR-11 HYR" xfId="417"/>
    <cellStyle name="_MD Meeting 19.02.09 Accounts   3322_ATC MLK REVISED JUNE 10_ATC APR-11 HYR 2" xfId="418"/>
    <cellStyle name="_MD Meeting 19.02.09 Accounts   3322_ATC MLK REVISED JUNE 10_ATC oct 10 hyr dn org 2003 format" xfId="419"/>
    <cellStyle name="_MD Meeting 19.02.09 Accounts   3322_ATC MLK REVISED JUNE 10_ATC_FEB__2011_hyr_dn" xfId="420"/>
    <cellStyle name="_MD Meeting 19.02.09 Accounts   3322_ATC MLK REVISED JUNE 10_ATC_FEB__2011_hyr_dn 2" xfId="421"/>
    <cellStyle name="_MD Meeting 19.02.09 Accounts   3322_ATC MLK REVISED JUNE 10_ATC_FEB__2011_hyr_dn 3" xfId="422"/>
    <cellStyle name="_MD Meeting 19.02.09 Accounts   3322_ATC MLK REVISED JUNE 10_ATC_FEB__2011_hyr_dn 4" xfId="423"/>
    <cellStyle name="_MD Meeting 19.02.09 Accounts   3322_ATC MLK REVISED JUNE 10_ATC_FEB__2011_hyr_dn 5" xfId="424"/>
    <cellStyle name="_MD Meeting 19.02.09 Accounts   3322_ATC MLK REVISED JUNE 10_ATC_FEB__2011_hyr_dn 6" xfId="425"/>
    <cellStyle name="_MD Meeting 19.02.09 Accounts   3322_ATC MLK REVISED JUNE 10_Feb-11_ATC HRR" xfId="426"/>
    <cellStyle name="_MD Meeting 19.02.09 Accounts   3322_ATC MLK REVISED JUNE 10_Feb-11_ATC HRR_Chief_off_format" xfId="427"/>
    <cellStyle name="_MD Meeting 19.02.09 Accounts   3322_ATC MLK REVISED JUNE 10_Harihar_All ATC_" xfId="428"/>
    <cellStyle name="_MD Meeting 19.02.09 Accounts   3322_ATC MLK REVISED JUNE 10_Harihar_ATC__April-11" xfId="429"/>
    <cellStyle name="_MD Meeting 19.02.09 Accounts   3322_ATC MLK REVISED JUNE 10_Harihar_division_ATC-11(1)" xfId="430"/>
    <cellStyle name="_MD Meeting 19.02.09 Accounts   3322_ATC MLK REVISED JUNE 10_HRR" xfId="431"/>
    <cellStyle name="_MD Meeting 19.02.09 Accounts   3322_ATC MLK REVISED JUNE 10_HRR ATC Dec-10 ATC" xfId="432"/>
    <cellStyle name="_MD Meeting 19.02.09 Accounts   3322_ATC MLK REVISED JUNE 10_HRR ATC Dec-10 ATC_Chief_off_format" xfId="433"/>
    <cellStyle name="_MD Meeting 19.02.09 Accounts   3322_ATC MLK REVISED JUNE 10_HRR ATC Jan-11" xfId="434"/>
    <cellStyle name="_MD Meeting 19.02.09 Accounts   3322_ATC MLK REVISED JUNE 10_HRR ATC Jan-11_Chief_off_format" xfId="435"/>
    <cellStyle name="_MD Meeting 19.02.09 Accounts   3322_ATC MLK REVISED JUNE 10_HRR ATC June-11" xfId="436"/>
    <cellStyle name="_MD Meeting 19.02.09 Accounts   3322_ATC MLK REVISED JUNE 10_HRR March-11_ATC" xfId="437"/>
    <cellStyle name="_MD Meeting 19.02.09 Accounts   3322_ATC MLK REVISED JUNE 10_HRR March-11_ATC_Chief_off_format" xfId="438"/>
    <cellStyle name="_MD Meeting 19.02.09 Accounts   3322_ATC MLK REVISED JUNE 10_HRR Nov-10_ATC" xfId="439"/>
    <cellStyle name="_MD Meeting 19.02.09 Accounts   3322_ATC MLK REVISED JUNE 10_HRR__ATC  May-11" xfId="440"/>
    <cellStyle name="_MD Meeting 19.02.09 Accounts   3322_ATC MLK REVISED JUNE 10_HYR" xfId="441"/>
    <cellStyle name="_MD Meeting 19.02.09 Accounts   3322_ATC MLK REVISED JUNE 10_HYR 2" xfId="442"/>
    <cellStyle name="_MD Meeting 19.02.09 Accounts   3322_ATC MLK REVISED JUNE 10_HYR_ATC_Jan_11_org" xfId="443"/>
    <cellStyle name="_MD Meeting 19.02.09 Accounts   3322_ATC MLK REVISED JUNE 10_HYR_ATC_Jan_11_org 2" xfId="444"/>
    <cellStyle name="_MD Meeting 19.02.09 Accounts   3322_ATC MLK REVISED JUNE 10_HYR_ATC_Jan_11_org 3" xfId="445"/>
    <cellStyle name="_MD Meeting 19.02.09 Accounts   3322_ATC MLK REVISED JUNE 10_HYR_ATC_Jan_11_org 4" xfId="446"/>
    <cellStyle name="_MD Meeting 19.02.09 Accounts   3322_ATC MLK REVISED JUNE 10_HYR_ATC_Jan_11_org 5" xfId="447"/>
    <cellStyle name="_MD Meeting 19.02.09 Accounts   3322_ATC MLK REVISED JUNE 10_HYR_ATC_Jan_11_org 6" xfId="448"/>
    <cellStyle name="_MD Meeting 19.02.09 Accounts   3322_ATC oct 10 hyr dn org 2003 format" xfId="449"/>
    <cellStyle name="_MD Meeting 19.02.09 Accounts   3322_ATC Revised june 10" xfId="450"/>
    <cellStyle name="_MD Meeting 19.02.09 Accounts   3322_ATC Revised june 10_ATC APR-11 HYR" xfId="451"/>
    <cellStyle name="_MD Meeting 19.02.09 Accounts   3322_ATC Revised june 10_ATC APR-11 HYR 2" xfId="452"/>
    <cellStyle name="_MD Meeting 19.02.09 Accounts   3322_ATC Revised june 10_ATC_FEB__2011_hyr_dn" xfId="453"/>
    <cellStyle name="_MD Meeting 19.02.09 Accounts   3322_ATC Revised june 10_ATC_FEB__2011_hyr_dn 2" xfId="454"/>
    <cellStyle name="_MD Meeting 19.02.09 Accounts   3322_ATC Revised june 10_ATC_FEB__2011_hyr_dn 3" xfId="455"/>
    <cellStyle name="_MD Meeting 19.02.09 Accounts   3322_ATC Revised june 10_ATC_FEB__2011_hyr_dn 4" xfId="456"/>
    <cellStyle name="_MD Meeting 19.02.09 Accounts   3322_ATC Revised june 10_ATC_FEB__2011_hyr_dn 5" xfId="457"/>
    <cellStyle name="_MD Meeting 19.02.09 Accounts   3322_ATC Revised june 10_ATC_FEB__2011_hyr_dn 6" xfId="458"/>
    <cellStyle name="_MD Meeting 19.02.09 Accounts   3322_ATC Revised june 10_HYR" xfId="459"/>
    <cellStyle name="_MD Meeting 19.02.09 Accounts   3322_ATC Revised june 10_HYR 2" xfId="460"/>
    <cellStyle name="_MD Meeting 19.02.09 Accounts   3322_ATC Revised june 10_HYR_ATC_Jan_11_org" xfId="461"/>
    <cellStyle name="_MD Meeting 19.02.09 Accounts   3322_ATC Revised june 10_HYR_ATC_Jan_11_org 2" xfId="462"/>
    <cellStyle name="_MD Meeting 19.02.09 Accounts   3322_ATC Revised june 10_HYR_ATC_Jan_11_org 3" xfId="463"/>
    <cellStyle name="_MD Meeting 19.02.09 Accounts   3322_ATC Revised june 10_HYR_ATC_Jan_11_org 4" xfId="464"/>
    <cellStyle name="_MD Meeting 19.02.09 Accounts   3322_ATC Revised june 10_HYR_ATC_Jan_11_org 5" xfId="465"/>
    <cellStyle name="_MD Meeting 19.02.09 Accounts   3322_ATC Revised june 10_HYR_ATC_Jan_11_org 6" xfId="466"/>
    <cellStyle name="_MD Meeting 19.02.09 Accounts   3322_ATC_FEB__2011_hyr_dn" xfId="467"/>
    <cellStyle name="_MD Meeting 19.02.09 Accounts   3322_ATC_FEB__2011_hyr_dn 2" xfId="468"/>
    <cellStyle name="_MD Meeting 19.02.09 Accounts   3322_ATC_FEB__2011_hyr_dn 3" xfId="469"/>
    <cellStyle name="_MD Meeting 19.02.09 Accounts   3322_ATC_FEB__2011_hyr_dn 4" xfId="470"/>
    <cellStyle name="_MD Meeting 19.02.09 Accounts   3322_ATC_FEB__2011_hyr_dn 5" xfId="471"/>
    <cellStyle name="_MD Meeting 19.02.09 Accounts   3322_ATC_FEB__2011_hyr_dn 6" xfId="472"/>
    <cellStyle name="_MD Meeting 19.02.09 Accounts   3322_Circle- Feb 2011 SOW P&amp;M" xfId="473"/>
    <cellStyle name="_MD Meeting 19.02.09 Accounts   3322_Circle- Feb 2011 SOW P&amp;M 2" xfId="474"/>
    <cellStyle name="_MD Meeting 19.02.09 Accounts   3322_Circle- Feb 2011 SOW P&amp;M 3" xfId="475"/>
    <cellStyle name="_MD Meeting 19.02.09 Accounts   3322_Circle- Feb 2011 SOW P&amp;M 4" xfId="476"/>
    <cellStyle name="_MD Meeting 19.02.09 Accounts   3322_Circle- Feb 2011 SOW P&amp;M 5" xfId="477"/>
    <cellStyle name="_MD Meeting 19.02.09 Accounts   3322_Circle- Feb 2011 SOW P&amp;M 6" xfId="478"/>
    <cellStyle name="_MD Meeting 19.02.09 Accounts   3322_Circle- Feb 2011 SOW P&amp;M_Copy P&amp;F Dec-2011(F)" xfId="479"/>
    <cellStyle name="_MD Meeting 19.02.09 Accounts   3322_Circle- Jan 2011 SOW P&amp;M" xfId="480"/>
    <cellStyle name="_MD Meeting 19.02.09 Accounts   3322_Circle- Jan 2011 SOW P&amp;M 2" xfId="481"/>
    <cellStyle name="_MD Meeting 19.02.09 Accounts   3322_Circle- Jan 2011 SOW P&amp;M 3" xfId="482"/>
    <cellStyle name="_MD Meeting 19.02.09 Accounts   3322_Circle- Jan 2011 SOW P&amp;M 4" xfId="483"/>
    <cellStyle name="_MD Meeting 19.02.09 Accounts   3322_Circle- Jan 2011 SOW P&amp;M 5" xfId="484"/>
    <cellStyle name="_MD Meeting 19.02.09 Accounts   3322_Circle- Jan 2011 SOW P&amp;M 6" xfId="485"/>
    <cellStyle name="_MD Meeting 19.02.09 Accounts   3322_Circle-_August_2010_SOW_P&amp;M(1)" xfId="486"/>
    <cellStyle name="_MD Meeting 19.02.09 Accounts   3322_Circle-_August_2010_SOW_P&amp;M(1) 2" xfId="487"/>
    <cellStyle name="_MD Meeting 19.02.09 Accounts   3322_Circle-_August_2010_SOW_P&amp;M(1) 3" xfId="488"/>
    <cellStyle name="_MD Meeting 19.02.09 Accounts   3322_Circle-_August_2010_SOW_P&amp;M(1) 4" xfId="489"/>
    <cellStyle name="_MD Meeting 19.02.09 Accounts   3322_Circle-_August_2010_SOW_P&amp;M(1) 5" xfId="490"/>
    <cellStyle name="_MD Meeting 19.02.09 Accounts   3322_Circle-_August_2010_SOW_P&amp;M(1) 6" xfId="491"/>
    <cellStyle name="_MD Meeting 19.02.09 Accounts   3322_Circle-_August_2010_SOW_P&amp;M(1)_Copy P&amp;F Dec-2011(F)" xfId="492"/>
    <cellStyle name="_MD Meeting 19.02.09 Accounts   3322_CTA" xfId="493"/>
    <cellStyle name="_MD Meeting 19.02.09 Accounts   3322_CTA(R)_Aug-09" xfId="494"/>
    <cellStyle name="_MD Meeting 19.02.09 Accounts   3322_CTA(R)_Aug-09_Circle- Feb 2011 SOW P&amp;M" xfId="495"/>
    <cellStyle name="_MD Meeting 19.02.09 Accounts   3322_CTA(R)_Aug-09_Circle- Feb 2011 SOW P&amp;M 2" xfId="496"/>
    <cellStyle name="_MD Meeting 19.02.09 Accounts   3322_CTA(R)_Aug-09_Circle- Feb 2011 SOW P&amp;M 3" xfId="497"/>
    <cellStyle name="_MD Meeting 19.02.09 Accounts   3322_CTA(R)_Aug-09_Circle- Feb 2011 SOW P&amp;M 4" xfId="498"/>
    <cellStyle name="_MD Meeting 19.02.09 Accounts   3322_CTA(R)_Aug-09_Circle- Feb 2011 SOW P&amp;M 5" xfId="499"/>
    <cellStyle name="_MD Meeting 19.02.09 Accounts   3322_CTA(R)_Aug-09_Circle- Feb 2011 SOW P&amp;M 6" xfId="500"/>
    <cellStyle name="_MD Meeting 19.02.09 Accounts   3322_CTA(R)_Aug-09_Circle- Feb 2011 SOW P&amp;M_Copy P&amp;F Dec-2011(F)" xfId="501"/>
    <cellStyle name="_MD Meeting 19.02.09 Accounts   3322_CTA(R)_Aug-09_Circle- Jan 2011 SOW P&amp;M" xfId="502"/>
    <cellStyle name="_MD Meeting 19.02.09 Accounts   3322_CTA(R)_Aug-09_Circle- Jan 2011 SOW P&amp;M 2" xfId="503"/>
    <cellStyle name="_MD Meeting 19.02.09 Accounts   3322_CTA(R)_Aug-09_Circle- Jan 2011 SOW P&amp;M 3" xfId="504"/>
    <cellStyle name="_MD Meeting 19.02.09 Accounts   3322_CTA(R)_Aug-09_Circle- Jan 2011 SOW P&amp;M 4" xfId="505"/>
    <cellStyle name="_MD Meeting 19.02.09 Accounts   3322_CTA(R)_Aug-09_Circle- Jan 2011 SOW P&amp;M 5" xfId="506"/>
    <cellStyle name="_MD Meeting 19.02.09 Accounts   3322_CTA(R)_Aug-09_Circle- Jan 2011 SOW P&amp;M 6" xfId="507"/>
    <cellStyle name="_MD Meeting 19.02.09 Accounts   3322_CTA(R)_Aug-09_Circle-_August_2010_SOW_P&amp;M(1)" xfId="508"/>
    <cellStyle name="_MD Meeting 19.02.09 Accounts   3322_CTA(R)_Aug-09_Circle-_August_2010_SOW_P&amp;M(1) 2" xfId="509"/>
    <cellStyle name="_MD Meeting 19.02.09 Accounts   3322_CTA(R)_Aug-09_Circle-_August_2010_SOW_P&amp;M(1) 3" xfId="510"/>
    <cellStyle name="_MD Meeting 19.02.09 Accounts   3322_CTA(R)_Aug-09_Circle-_August_2010_SOW_P&amp;M(1) 4" xfId="511"/>
    <cellStyle name="_MD Meeting 19.02.09 Accounts   3322_CTA(R)_Aug-09_Circle-_August_2010_SOW_P&amp;M(1) 5" xfId="512"/>
    <cellStyle name="_MD Meeting 19.02.09 Accounts   3322_CTA(R)_Aug-09_Circle-_August_2010_SOW_P&amp;M(1) 6" xfId="513"/>
    <cellStyle name="_MD Meeting 19.02.09 Accounts   3322_CTA(R)_Aug-09_Circle-_August_2010_SOW_P&amp;M(1)_Copy P&amp;F Dec-2011(F)" xfId="514"/>
    <cellStyle name="_MD Meeting 19.02.09 Accounts   3322_CTA(R)_Aug-09_P&amp;F Zone" xfId="515"/>
    <cellStyle name="_MD Meeting 19.02.09 Accounts   3322_CTA(R)_Aug-09_P&amp;F Zone 2" xfId="516"/>
    <cellStyle name="_MD Meeting 19.02.09 Accounts   3322_CTA(R)_Aug-09_P&amp;F Zone 3" xfId="517"/>
    <cellStyle name="_MD Meeting 19.02.09 Accounts   3322_CTA(R)_Aug-09_P&amp;F Zone 4" xfId="518"/>
    <cellStyle name="_MD Meeting 19.02.09 Accounts   3322_CTA(R)_Aug-09_P&amp;F Zone 5" xfId="519"/>
    <cellStyle name="_MD Meeting 19.02.09 Accounts   3322_CTA(R)_Aug-09_P&amp;F Zone 6" xfId="520"/>
    <cellStyle name="_MD Meeting 19.02.09 Accounts   3322_CTA(R)_Aug-09_Revise-CTA(NF, Spill OVer Works)." xfId="521"/>
    <cellStyle name="_MD Meeting 19.02.09 Accounts   3322_CTA(R)_Aug-09_Revise-CTA(NF, Spill OVer Works). 2" xfId="522"/>
    <cellStyle name="_MD Meeting 19.02.09 Accounts   3322_CTA(R)_Aug-09_Revise-CTA(NF, Spill OVer Works). 3" xfId="523"/>
    <cellStyle name="_MD Meeting 19.02.09 Accounts   3322_CTA(R)_Aug-09_Revise-CTA(NF, Spill OVer Works). 4" xfId="524"/>
    <cellStyle name="_MD Meeting 19.02.09 Accounts   3322_CTA(R)_Aug-09_Revise-CTA(NF, Spill OVer Works). 5" xfId="525"/>
    <cellStyle name="_MD Meeting 19.02.09 Accounts   3322_CTA(R)_Aug-09_Revise-CTA(NF, Spill OVer Works). 6" xfId="526"/>
    <cellStyle name="_MD Meeting 19.02.09 Accounts   3322_CTA_Circle- Feb 2011 SOW P&amp;M" xfId="527"/>
    <cellStyle name="_MD Meeting 19.02.09 Accounts   3322_CTA_Circle- Feb 2011 SOW P&amp;M 2" xfId="528"/>
    <cellStyle name="_MD Meeting 19.02.09 Accounts   3322_CTA_Circle- Feb 2011 SOW P&amp;M 3" xfId="529"/>
    <cellStyle name="_MD Meeting 19.02.09 Accounts   3322_CTA_Circle- Feb 2011 SOW P&amp;M 4" xfId="530"/>
    <cellStyle name="_MD Meeting 19.02.09 Accounts   3322_CTA_Circle- Feb 2011 SOW P&amp;M 5" xfId="531"/>
    <cellStyle name="_MD Meeting 19.02.09 Accounts   3322_CTA_Circle- Feb 2011 SOW P&amp;M 6" xfId="532"/>
    <cellStyle name="_MD Meeting 19.02.09 Accounts   3322_CTA_Circle- Feb 2011 SOW P&amp;M_Copy P&amp;F Dec-2011(F)" xfId="533"/>
    <cellStyle name="_MD Meeting 19.02.09 Accounts   3322_CTA_Circle- Jan 2011 SOW P&amp;M" xfId="534"/>
    <cellStyle name="_MD Meeting 19.02.09 Accounts   3322_CTA_Circle- Jan 2011 SOW P&amp;M 2" xfId="535"/>
    <cellStyle name="_MD Meeting 19.02.09 Accounts   3322_CTA_Circle- Jan 2011 SOW P&amp;M 3" xfId="536"/>
    <cellStyle name="_MD Meeting 19.02.09 Accounts   3322_CTA_Circle- Jan 2011 SOW P&amp;M 4" xfId="537"/>
    <cellStyle name="_MD Meeting 19.02.09 Accounts   3322_CTA_Circle- Jan 2011 SOW P&amp;M 5" xfId="538"/>
    <cellStyle name="_MD Meeting 19.02.09 Accounts   3322_CTA_Circle- Jan 2011 SOW P&amp;M 6" xfId="539"/>
    <cellStyle name="_MD Meeting 19.02.09 Accounts   3322_CTA_Circle-_August_2010_SOW_P&amp;M(1)" xfId="540"/>
    <cellStyle name="_MD Meeting 19.02.09 Accounts   3322_CTA_Circle-_August_2010_SOW_P&amp;M(1) 2" xfId="541"/>
    <cellStyle name="_MD Meeting 19.02.09 Accounts   3322_CTA_Circle-_August_2010_SOW_P&amp;M(1) 3" xfId="542"/>
    <cellStyle name="_MD Meeting 19.02.09 Accounts   3322_CTA_Circle-_August_2010_SOW_P&amp;M(1) 4" xfId="543"/>
    <cellStyle name="_MD Meeting 19.02.09 Accounts   3322_CTA_Circle-_August_2010_SOW_P&amp;M(1) 5" xfId="544"/>
    <cellStyle name="_MD Meeting 19.02.09 Accounts   3322_CTA_Circle-_August_2010_SOW_P&amp;M(1) 6" xfId="545"/>
    <cellStyle name="_MD Meeting 19.02.09 Accounts   3322_CTA_Circle-_August_2010_SOW_P&amp;M(1)_Copy P&amp;F Dec-2011(F)" xfId="546"/>
    <cellStyle name="_MD Meeting 19.02.09 Accounts   3322_CTA_P&amp;F Zone" xfId="547"/>
    <cellStyle name="_MD Meeting 19.02.09 Accounts   3322_CTA_P&amp;F Zone 2" xfId="548"/>
    <cellStyle name="_MD Meeting 19.02.09 Accounts   3322_CTA_P&amp;F Zone 3" xfId="549"/>
    <cellStyle name="_MD Meeting 19.02.09 Accounts   3322_CTA_P&amp;F Zone 4" xfId="550"/>
    <cellStyle name="_MD Meeting 19.02.09 Accounts   3322_CTA_P&amp;F Zone 5" xfId="551"/>
    <cellStyle name="_MD Meeting 19.02.09 Accounts   3322_CTA_P&amp;F Zone 6" xfId="552"/>
    <cellStyle name="_MD Meeting 19.02.09 Accounts   3322_CTA_Revise-CTA(NF, Spill OVer Works)." xfId="553"/>
    <cellStyle name="_MD Meeting 19.02.09 Accounts   3322_CTA_Revise-CTA(NF, Spill OVer Works). 2" xfId="554"/>
    <cellStyle name="_MD Meeting 19.02.09 Accounts   3322_CTA_Revise-CTA(NF, Spill OVer Works). 3" xfId="555"/>
    <cellStyle name="_MD Meeting 19.02.09 Accounts   3322_CTA_Revise-CTA(NF, Spill OVer Works). 4" xfId="556"/>
    <cellStyle name="_MD Meeting 19.02.09 Accounts   3322_CTA_Revise-CTA(NF, Spill OVer Works). 5" xfId="557"/>
    <cellStyle name="_MD Meeting 19.02.09 Accounts   3322_CTA_Revise-CTA(NF, Spill OVer Works). 6" xfId="558"/>
    <cellStyle name="_MD Meeting 19.02.09 Accounts   3322_Division_wise_capex_works_se-dvg(1)" xfId="559"/>
    <cellStyle name="_MD Meeting 19.02.09 Accounts   3322_Feb-11_ATC HRR" xfId="560"/>
    <cellStyle name="_MD Meeting 19.02.09 Accounts   3322_Feb-11_ATC HRR_Chief_off_format" xfId="561"/>
    <cellStyle name="_MD Meeting 19.02.09 Accounts   3322_Feederwise_ATC CLK" xfId="562"/>
    <cellStyle name="_MD Meeting 19.02.09 Accounts   3322_Feederwise_ATC CLK_ATC APR-11 HYR" xfId="563"/>
    <cellStyle name="_MD Meeting 19.02.09 Accounts   3322_Feederwise_ATC CLK_ATC APR-11 HYR 2" xfId="564"/>
    <cellStyle name="_MD Meeting 19.02.09 Accounts   3322_Feederwise_ATC CLK_ATC_FEB__2011_hyr_dn" xfId="565"/>
    <cellStyle name="_MD Meeting 19.02.09 Accounts   3322_Feederwise_ATC CLK_ATC_FEB__2011_hyr_dn 2" xfId="566"/>
    <cellStyle name="_MD Meeting 19.02.09 Accounts   3322_Feederwise_ATC CLK_ATC_FEB__2011_hyr_dn 3" xfId="567"/>
    <cellStyle name="_MD Meeting 19.02.09 Accounts   3322_Feederwise_ATC CLK_ATC_FEB__2011_hyr_dn 4" xfId="568"/>
    <cellStyle name="_MD Meeting 19.02.09 Accounts   3322_Feederwise_ATC CLK_ATC_FEB__2011_hyr_dn 5" xfId="569"/>
    <cellStyle name="_MD Meeting 19.02.09 Accounts   3322_Feederwise_ATC CLK_ATC_FEB__2011_hyr_dn 6" xfId="570"/>
    <cellStyle name="_MD Meeting 19.02.09 Accounts   3322_Feederwise_ATC CLK_HYR" xfId="571"/>
    <cellStyle name="_MD Meeting 19.02.09 Accounts   3322_Feederwise_ATC CLK_HYR 2" xfId="572"/>
    <cellStyle name="_MD Meeting 19.02.09 Accounts   3322_Feederwise_ATC CLK_HYR_ATC_Jan_11_org" xfId="573"/>
    <cellStyle name="_MD Meeting 19.02.09 Accounts   3322_Feederwise_ATC CLK_HYR_ATC_Jan_11_org 2" xfId="574"/>
    <cellStyle name="_MD Meeting 19.02.09 Accounts   3322_Feederwise_ATC CLK_HYR_ATC_Jan_11_org 3" xfId="575"/>
    <cellStyle name="_MD Meeting 19.02.09 Accounts   3322_Feederwise_ATC CLK_HYR_ATC_Jan_11_org 4" xfId="576"/>
    <cellStyle name="_MD Meeting 19.02.09 Accounts   3322_Feederwise_ATC CLK_HYR_ATC_Jan_11_org 5" xfId="577"/>
    <cellStyle name="_MD Meeting 19.02.09 Accounts   3322_Feederwise_ATC CLK_HYR_ATC_Jan_11_org 6" xfId="578"/>
    <cellStyle name="_MD Meeting 19.02.09 Accounts   3322_Feederwise_ATC_AUG-10 (5)" xfId="579"/>
    <cellStyle name="_MD Meeting 19.02.09 Accounts   3322_Feederwise_ATC_AUG-10 (5)_ATC APR-11 HYR" xfId="580"/>
    <cellStyle name="_MD Meeting 19.02.09 Accounts   3322_Feederwise_ATC_AUG-10 (5)_ATC APR-11 HYR 2" xfId="581"/>
    <cellStyle name="_MD Meeting 19.02.09 Accounts   3322_Feederwise_ATC_AUG-10 (5)_ATC_FEB__2011_hyr_dn" xfId="582"/>
    <cellStyle name="_MD Meeting 19.02.09 Accounts   3322_Feederwise_ATC_AUG-10 (5)_ATC_FEB__2011_hyr_dn 2" xfId="583"/>
    <cellStyle name="_MD Meeting 19.02.09 Accounts   3322_Feederwise_ATC_AUG-10 (5)_ATC_FEB__2011_hyr_dn 3" xfId="584"/>
    <cellStyle name="_MD Meeting 19.02.09 Accounts   3322_Feederwise_ATC_AUG-10 (5)_ATC_FEB__2011_hyr_dn 4" xfId="585"/>
    <cellStyle name="_MD Meeting 19.02.09 Accounts   3322_Feederwise_ATC_AUG-10 (5)_ATC_FEB__2011_hyr_dn 5" xfId="586"/>
    <cellStyle name="_MD Meeting 19.02.09 Accounts   3322_Feederwise_ATC_AUG-10 (5)_ATC_FEB__2011_hyr_dn 6" xfId="587"/>
    <cellStyle name="_MD Meeting 19.02.09 Accounts   3322_Feederwise_ATC_AUG-10 (5)_HYR" xfId="588"/>
    <cellStyle name="_MD Meeting 19.02.09 Accounts   3322_Feederwise_ATC_AUG-10 (5)_HYR 2" xfId="589"/>
    <cellStyle name="_MD Meeting 19.02.09 Accounts   3322_Harihar_All ATC_" xfId="590"/>
    <cellStyle name="_MD Meeting 19.02.09 Accounts   3322_Harihar_ATC__April-11" xfId="591"/>
    <cellStyle name="_MD Meeting 19.02.09 Accounts   3322_Harihar_division_ATC-11(1)" xfId="592"/>
    <cellStyle name="_MD Meeting 19.02.09 Accounts   3322_HRR" xfId="593"/>
    <cellStyle name="_MD Meeting 19.02.09 Accounts   3322_HRR ATC Dec-10 ATC" xfId="594"/>
    <cellStyle name="_MD Meeting 19.02.09 Accounts   3322_HRR ATC Dec-10 ATC_Chief_off_format" xfId="595"/>
    <cellStyle name="_MD Meeting 19.02.09 Accounts   3322_HRR ATC Jan-11" xfId="596"/>
    <cellStyle name="_MD Meeting 19.02.09 Accounts   3322_HRR ATC Jan-11_Chief_off_format" xfId="597"/>
    <cellStyle name="_MD Meeting 19.02.09 Accounts   3322_HRR ATC June-11" xfId="598"/>
    <cellStyle name="_MD Meeting 19.02.09 Accounts   3322_HRR March-11_ATC" xfId="599"/>
    <cellStyle name="_MD Meeting 19.02.09 Accounts   3322_HRR March-11_ATC_Chief_off_format" xfId="600"/>
    <cellStyle name="_MD Meeting 19.02.09 Accounts   3322_HRR Nov-10_ATC" xfId="601"/>
    <cellStyle name="_MD Meeting 19.02.09 Accounts   3322_HRR__ATC  May-11" xfId="602"/>
    <cellStyle name="_MD Meeting 19.02.09 Accounts   3322_HYR" xfId="603"/>
    <cellStyle name="_MD Meeting 19.02.09 Accounts   3322_HYR 2" xfId="604"/>
    <cellStyle name="_MD Meeting 19.02.09 Accounts   3322_HYR_ATC_Jan_11_org" xfId="605"/>
    <cellStyle name="_MD Meeting 19.02.09 Accounts   3322_HYR_ATC_Jan_11_org 2" xfId="606"/>
    <cellStyle name="_MD Meeting 19.02.09 Accounts   3322_HYR_ATC_Jan_11_org 3" xfId="607"/>
    <cellStyle name="_MD Meeting 19.02.09 Accounts   3322_HYR_ATC_Jan_11_org 4" xfId="608"/>
    <cellStyle name="_MD Meeting 19.02.09 Accounts   3322_HYR_ATC_Jan_11_org 5" xfId="609"/>
    <cellStyle name="_MD Meeting 19.02.09 Accounts   3322_HYR_ATC_Jan_11_org 6" xfId="610"/>
    <cellStyle name="_MD Meeting 19.02.09 Accounts   3322_P&amp;F Zone" xfId="611"/>
    <cellStyle name="_MD Meeting 19.02.09 Accounts   3322_P&amp;F Zone 2" xfId="612"/>
    <cellStyle name="_MD Meeting 19.02.09 Accounts   3322_P&amp;F Zone 3" xfId="613"/>
    <cellStyle name="_MD Meeting 19.02.09 Accounts   3322_P&amp;F Zone 4" xfId="614"/>
    <cellStyle name="_MD Meeting 19.02.09 Accounts   3322_P&amp;F Zone 5" xfId="615"/>
    <cellStyle name="_MD Meeting 19.02.09 Accounts   3322_P&amp;F Zone 6" xfId="616"/>
    <cellStyle name="_MD Meeting 19.02.09 Accounts   3322_Revise-CTA(NF, Spill OVer Works)." xfId="617"/>
    <cellStyle name="_MD Meeting 19.02.09 Accounts   3322_Revise-CTA(NF, Spill OVer Works). 2" xfId="618"/>
    <cellStyle name="_MD Meeting 19.02.09 Accounts   3322_Revise-CTA(NF, Spill OVer Works). 3" xfId="619"/>
    <cellStyle name="_MD Meeting 19.02.09 Accounts   3322_Revise-CTA(NF, Spill OVer Works). 4" xfId="620"/>
    <cellStyle name="_MD Meeting 19.02.09 Accounts   3322_Revise-CTA(NF, Spill OVer Works). 5" xfId="621"/>
    <cellStyle name="_MD Meeting 19.02.09 Accounts   3322_Revise-CTA(NF, Spill OVer Works). 6" xfId="622"/>
    <cellStyle name="_MD Meeting 19.02.09 Accounts_April-11_ATC(1)" xfId="623"/>
    <cellStyle name="_MD Meeting 19.02.09 Accounts_ATC APR-11 HYR" xfId="624"/>
    <cellStyle name="_MD Meeting 19.02.09 Accounts_ATC APR-11 HYR 2" xfId="625"/>
    <cellStyle name="_MD Meeting 19.02.09 Accounts_ATC MLK REVISED JUNE 10" xfId="626"/>
    <cellStyle name="_MD Meeting 19.02.09 Accounts_ATC MLK REVISED JUNE 10_April-11_ATC(1)" xfId="627"/>
    <cellStyle name="_MD Meeting 19.02.09 Accounts_ATC MLK REVISED JUNE 10_ATC APR-11 HYR" xfId="628"/>
    <cellStyle name="_MD Meeting 19.02.09 Accounts_ATC MLK REVISED JUNE 10_ATC APR-11 HYR 2" xfId="629"/>
    <cellStyle name="_MD Meeting 19.02.09 Accounts_ATC MLK REVISED JUNE 10_ATC oct 10 hyr dn org 2003 format" xfId="630"/>
    <cellStyle name="_MD Meeting 19.02.09 Accounts_ATC MLK REVISED JUNE 10_ATC_FEB__2011_hyr_dn" xfId="631"/>
    <cellStyle name="_MD Meeting 19.02.09 Accounts_ATC MLK REVISED JUNE 10_ATC_FEB__2011_hyr_dn 2" xfId="632"/>
    <cellStyle name="_MD Meeting 19.02.09 Accounts_ATC MLK REVISED JUNE 10_ATC_FEB__2011_hyr_dn 3" xfId="633"/>
    <cellStyle name="_MD Meeting 19.02.09 Accounts_ATC MLK REVISED JUNE 10_ATC_FEB__2011_hyr_dn 4" xfId="634"/>
    <cellStyle name="_MD Meeting 19.02.09 Accounts_ATC MLK REVISED JUNE 10_ATC_FEB__2011_hyr_dn 5" xfId="635"/>
    <cellStyle name="_MD Meeting 19.02.09 Accounts_ATC MLK REVISED JUNE 10_ATC_FEB__2011_hyr_dn 6" xfId="636"/>
    <cellStyle name="_MD Meeting 19.02.09 Accounts_ATC MLK REVISED JUNE 10_Feb-11_ATC HRR" xfId="637"/>
    <cellStyle name="_MD Meeting 19.02.09 Accounts_ATC MLK REVISED JUNE 10_Feb-11_ATC HRR_Chief_off_format" xfId="638"/>
    <cellStyle name="_MD Meeting 19.02.09 Accounts_ATC MLK REVISED JUNE 10_Harihar_All ATC_" xfId="639"/>
    <cellStyle name="_MD Meeting 19.02.09 Accounts_ATC MLK REVISED JUNE 10_Harihar_ATC__April-11" xfId="640"/>
    <cellStyle name="_MD Meeting 19.02.09 Accounts_ATC MLK REVISED JUNE 10_Harihar_division_ATC-11(1)" xfId="641"/>
    <cellStyle name="_MD Meeting 19.02.09 Accounts_ATC MLK REVISED JUNE 10_HRR" xfId="642"/>
    <cellStyle name="_MD Meeting 19.02.09 Accounts_ATC MLK REVISED JUNE 10_HRR ATC Dec-10 ATC" xfId="643"/>
    <cellStyle name="_MD Meeting 19.02.09 Accounts_ATC MLK REVISED JUNE 10_HRR ATC Dec-10 ATC_Chief_off_format" xfId="644"/>
    <cellStyle name="_MD Meeting 19.02.09 Accounts_ATC MLK REVISED JUNE 10_HRR ATC Jan-11" xfId="645"/>
    <cellStyle name="_MD Meeting 19.02.09 Accounts_ATC MLK REVISED JUNE 10_HRR ATC Jan-11_Chief_off_format" xfId="646"/>
    <cellStyle name="_MD Meeting 19.02.09 Accounts_ATC MLK REVISED JUNE 10_HRR ATC June-11" xfId="647"/>
    <cellStyle name="_MD Meeting 19.02.09 Accounts_ATC MLK REVISED JUNE 10_HRR March-11_ATC" xfId="648"/>
    <cellStyle name="_MD Meeting 19.02.09 Accounts_ATC MLK REVISED JUNE 10_HRR March-11_ATC_Chief_off_format" xfId="649"/>
    <cellStyle name="_MD Meeting 19.02.09 Accounts_ATC MLK REVISED JUNE 10_HRR Nov-10_ATC" xfId="650"/>
    <cellStyle name="_MD Meeting 19.02.09 Accounts_ATC MLK REVISED JUNE 10_HRR__ATC  May-11" xfId="651"/>
    <cellStyle name="_MD Meeting 19.02.09 Accounts_ATC MLK REVISED JUNE 10_HYR" xfId="652"/>
    <cellStyle name="_MD Meeting 19.02.09 Accounts_ATC MLK REVISED JUNE 10_HYR 2" xfId="653"/>
    <cellStyle name="_MD Meeting 19.02.09 Accounts_ATC MLK REVISED JUNE 10_HYR_ATC_Jan_11_org" xfId="654"/>
    <cellStyle name="_MD Meeting 19.02.09 Accounts_ATC MLK REVISED JUNE 10_HYR_ATC_Jan_11_org 2" xfId="655"/>
    <cellStyle name="_MD Meeting 19.02.09 Accounts_ATC MLK REVISED JUNE 10_HYR_ATC_Jan_11_org 3" xfId="656"/>
    <cellStyle name="_MD Meeting 19.02.09 Accounts_ATC MLK REVISED JUNE 10_HYR_ATC_Jan_11_org 4" xfId="657"/>
    <cellStyle name="_MD Meeting 19.02.09 Accounts_ATC MLK REVISED JUNE 10_HYR_ATC_Jan_11_org 5" xfId="658"/>
    <cellStyle name="_MD Meeting 19.02.09 Accounts_ATC MLK REVISED JUNE 10_HYR_ATC_Jan_11_org 6" xfId="659"/>
    <cellStyle name="_MD Meeting 19.02.09 Accounts_ATC oct 10 hyr dn org 2003 format" xfId="660"/>
    <cellStyle name="_MD Meeting 19.02.09 Accounts_ATC Revised june 10" xfId="661"/>
    <cellStyle name="_MD Meeting 19.02.09 Accounts_ATC Revised june 10_ATC APR-11 HYR" xfId="662"/>
    <cellStyle name="_MD Meeting 19.02.09 Accounts_ATC Revised june 10_ATC APR-11 HYR 2" xfId="663"/>
    <cellStyle name="_MD Meeting 19.02.09 Accounts_ATC Revised june 10_ATC_FEB__2011_hyr_dn" xfId="664"/>
    <cellStyle name="_MD Meeting 19.02.09 Accounts_ATC Revised june 10_ATC_FEB__2011_hyr_dn 2" xfId="665"/>
    <cellStyle name="_MD Meeting 19.02.09 Accounts_ATC Revised june 10_ATC_FEB__2011_hyr_dn 3" xfId="666"/>
    <cellStyle name="_MD Meeting 19.02.09 Accounts_ATC Revised june 10_ATC_FEB__2011_hyr_dn 4" xfId="667"/>
    <cellStyle name="_MD Meeting 19.02.09 Accounts_ATC Revised june 10_ATC_FEB__2011_hyr_dn 5" xfId="668"/>
    <cellStyle name="_MD Meeting 19.02.09 Accounts_ATC Revised june 10_ATC_FEB__2011_hyr_dn 6" xfId="669"/>
    <cellStyle name="_MD Meeting 19.02.09 Accounts_ATC Revised june 10_HYR" xfId="670"/>
    <cellStyle name="_MD Meeting 19.02.09 Accounts_ATC Revised june 10_HYR 2" xfId="671"/>
    <cellStyle name="_MD Meeting 19.02.09 Accounts_ATC Revised june 10_HYR_ATC_Jan_11_org" xfId="672"/>
    <cellStyle name="_MD Meeting 19.02.09 Accounts_ATC Revised june 10_HYR_ATC_Jan_11_org 2" xfId="673"/>
    <cellStyle name="_MD Meeting 19.02.09 Accounts_ATC Revised june 10_HYR_ATC_Jan_11_org 3" xfId="674"/>
    <cellStyle name="_MD Meeting 19.02.09 Accounts_ATC Revised june 10_HYR_ATC_Jan_11_org 4" xfId="675"/>
    <cellStyle name="_MD Meeting 19.02.09 Accounts_ATC Revised june 10_HYR_ATC_Jan_11_org 5" xfId="676"/>
    <cellStyle name="_MD Meeting 19.02.09 Accounts_ATC Revised june 10_HYR_ATC_Jan_11_org 6" xfId="677"/>
    <cellStyle name="_MD Meeting 19.02.09 Accounts_ATC_FEB__2011_hyr_dn" xfId="678"/>
    <cellStyle name="_MD Meeting 19.02.09 Accounts_ATC_FEB__2011_hyr_dn 2" xfId="679"/>
    <cellStyle name="_MD Meeting 19.02.09 Accounts_ATC_FEB__2011_hyr_dn 3" xfId="680"/>
    <cellStyle name="_MD Meeting 19.02.09 Accounts_ATC_FEB__2011_hyr_dn 4" xfId="681"/>
    <cellStyle name="_MD Meeting 19.02.09 Accounts_ATC_FEB__2011_hyr_dn 5" xfId="682"/>
    <cellStyle name="_MD Meeting 19.02.09 Accounts_ATC_FEB__2011_hyr_dn 6" xfId="683"/>
    <cellStyle name="_MD Meeting 19.02.09 Accounts_Circle- Feb 2011 SOW P&amp;M" xfId="684"/>
    <cellStyle name="_MD Meeting 19.02.09 Accounts_Circle- Feb 2011 SOW P&amp;M 2" xfId="685"/>
    <cellStyle name="_MD Meeting 19.02.09 Accounts_Circle- Feb 2011 SOW P&amp;M 3" xfId="686"/>
    <cellStyle name="_MD Meeting 19.02.09 Accounts_Circle- Feb 2011 SOW P&amp;M 4" xfId="687"/>
    <cellStyle name="_MD Meeting 19.02.09 Accounts_Circle- Feb 2011 SOW P&amp;M 5" xfId="688"/>
    <cellStyle name="_MD Meeting 19.02.09 Accounts_Circle- Feb 2011 SOW P&amp;M 6" xfId="689"/>
    <cellStyle name="_MD Meeting 19.02.09 Accounts_Circle- Feb 2011 SOW P&amp;M_Copy P&amp;F Dec-2011(F)" xfId="690"/>
    <cellStyle name="_MD Meeting 19.02.09 Accounts_Circle- Jan 2011 SOW P&amp;M" xfId="691"/>
    <cellStyle name="_MD Meeting 19.02.09 Accounts_Circle- Jan 2011 SOW P&amp;M 2" xfId="692"/>
    <cellStyle name="_MD Meeting 19.02.09 Accounts_Circle- Jan 2011 SOW P&amp;M 3" xfId="693"/>
    <cellStyle name="_MD Meeting 19.02.09 Accounts_Circle- Jan 2011 SOW P&amp;M 4" xfId="694"/>
    <cellStyle name="_MD Meeting 19.02.09 Accounts_Circle- Jan 2011 SOW P&amp;M 5" xfId="695"/>
    <cellStyle name="_MD Meeting 19.02.09 Accounts_Circle- Jan 2011 SOW P&amp;M 6" xfId="696"/>
    <cellStyle name="_MD Meeting 19.02.09 Accounts_Circle-_August_2010_SOW_P&amp;M(1)" xfId="697"/>
    <cellStyle name="_MD Meeting 19.02.09 Accounts_Circle-_August_2010_SOW_P&amp;M(1) 2" xfId="698"/>
    <cellStyle name="_MD Meeting 19.02.09 Accounts_Circle-_August_2010_SOW_P&amp;M(1) 3" xfId="699"/>
    <cellStyle name="_MD Meeting 19.02.09 Accounts_Circle-_August_2010_SOW_P&amp;M(1) 4" xfId="700"/>
    <cellStyle name="_MD Meeting 19.02.09 Accounts_Circle-_August_2010_SOW_P&amp;M(1) 5" xfId="701"/>
    <cellStyle name="_MD Meeting 19.02.09 Accounts_Circle-_August_2010_SOW_P&amp;M(1) 6" xfId="702"/>
    <cellStyle name="_MD Meeting 19.02.09 Accounts_Circle-_August_2010_SOW_P&amp;M(1)_Copy P&amp;F Dec-2011(F)" xfId="703"/>
    <cellStyle name="_MD Meeting 19.02.09 Accounts_CTA" xfId="704"/>
    <cellStyle name="_MD Meeting 19.02.09 Accounts_CTA(R)_Aug-09" xfId="705"/>
    <cellStyle name="_MD Meeting 19.02.09 Accounts_CTA(R)_Aug-09_Circle- Feb 2011 SOW P&amp;M" xfId="706"/>
    <cellStyle name="_MD Meeting 19.02.09 Accounts_CTA(R)_Aug-09_Circle- Feb 2011 SOW P&amp;M 2" xfId="707"/>
    <cellStyle name="_MD Meeting 19.02.09 Accounts_CTA(R)_Aug-09_Circle- Feb 2011 SOW P&amp;M 3" xfId="708"/>
    <cellStyle name="_MD Meeting 19.02.09 Accounts_CTA(R)_Aug-09_Circle- Feb 2011 SOW P&amp;M 4" xfId="709"/>
    <cellStyle name="_MD Meeting 19.02.09 Accounts_CTA(R)_Aug-09_Circle- Feb 2011 SOW P&amp;M 5" xfId="710"/>
    <cellStyle name="_MD Meeting 19.02.09 Accounts_CTA(R)_Aug-09_Circle- Feb 2011 SOW P&amp;M 6" xfId="711"/>
    <cellStyle name="_MD Meeting 19.02.09 Accounts_CTA(R)_Aug-09_Circle- Feb 2011 SOW P&amp;M_Copy P&amp;F Dec-2011(F)" xfId="712"/>
    <cellStyle name="_MD Meeting 19.02.09 Accounts_CTA(R)_Aug-09_Circle- Jan 2011 SOW P&amp;M" xfId="713"/>
    <cellStyle name="_MD Meeting 19.02.09 Accounts_CTA(R)_Aug-09_Circle- Jan 2011 SOW P&amp;M 2" xfId="714"/>
    <cellStyle name="_MD Meeting 19.02.09 Accounts_CTA(R)_Aug-09_Circle- Jan 2011 SOW P&amp;M 3" xfId="715"/>
    <cellStyle name="_MD Meeting 19.02.09 Accounts_CTA(R)_Aug-09_Circle- Jan 2011 SOW P&amp;M 4" xfId="716"/>
    <cellStyle name="_MD Meeting 19.02.09 Accounts_CTA(R)_Aug-09_Circle- Jan 2011 SOW P&amp;M 5" xfId="717"/>
    <cellStyle name="_MD Meeting 19.02.09 Accounts_CTA(R)_Aug-09_Circle- Jan 2011 SOW P&amp;M 6" xfId="718"/>
    <cellStyle name="_MD Meeting 19.02.09 Accounts_CTA(R)_Aug-09_Circle-_August_2010_SOW_P&amp;M(1)" xfId="719"/>
    <cellStyle name="_MD Meeting 19.02.09 Accounts_CTA(R)_Aug-09_Circle-_August_2010_SOW_P&amp;M(1) 2" xfId="720"/>
    <cellStyle name="_MD Meeting 19.02.09 Accounts_CTA(R)_Aug-09_Circle-_August_2010_SOW_P&amp;M(1) 3" xfId="721"/>
    <cellStyle name="_MD Meeting 19.02.09 Accounts_CTA(R)_Aug-09_Circle-_August_2010_SOW_P&amp;M(1) 4" xfId="722"/>
    <cellStyle name="_MD Meeting 19.02.09 Accounts_CTA(R)_Aug-09_Circle-_August_2010_SOW_P&amp;M(1) 5" xfId="723"/>
    <cellStyle name="_MD Meeting 19.02.09 Accounts_CTA(R)_Aug-09_Circle-_August_2010_SOW_P&amp;M(1) 6" xfId="724"/>
    <cellStyle name="_MD Meeting 19.02.09 Accounts_CTA(R)_Aug-09_Circle-_August_2010_SOW_P&amp;M(1)_Copy P&amp;F Dec-2011(F)" xfId="725"/>
    <cellStyle name="_MD Meeting 19.02.09 Accounts_CTA(R)_Aug-09_P&amp;F Zone" xfId="726"/>
    <cellStyle name="_MD Meeting 19.02.09 Accounts_CTA(R)_Aug-09_P&amp;F Zone 2" xfId="727"/>
    <cellStyle name="_MD Meeting 19.02.09 Accounts_CTA(R)_Aug-09_P&amp;F Zone 3" xfId="728"/>
    <cellStyle name="_MD Meeting 19.02.09 Accounts_CTA(R)_Aug-09_P&amp;F Zone 4" xfId="729"/>
    <cellStyle name="_MD Meeting 19.02.09 Accounts_CTA(R)_Aug-09_P&amp;F Zone 5" xfId="730"/>
    <cellStyle name="_MD Meeting 19.02.09 Accounts_CTA(R)_Aug-09_P&amp;F Zone 6" xfId="731"/>
    <cellStyle name="_MD Meeting 19.02.09 Accounts_CTA(R)_Aug-09_Revise-CTA(NF, Spill OVer Works)." xfId="732"/>
    <cellStyle name="_MD Meeting 19.02.09 Accounts_CTA(R)_Aug-09_Revise-CTA(NF, Spill OVer Works). 2" xfId="733"/>
    <cellStyle name="_MD Meeting 19.02.09 Accounts_CTA(R)_Aug-09_Revise-CTA(NF, Spill OVer Works). 3" xfId="734"/>
    <cellStyle name="_MD Meeting 19.02.09 Accounts_CTA(R)_Aug-09_Revise-CTA(NF, Spill OVer Works). 4" xfId="735"/>
    <cellStyle name="_MD Meeting 19.02.09 Accounts_CTA(R)_Aug-09_Revise-CTA(NF, Spill OVer Works). 5" xfId="736"/>
    <cellStyle name="_MD Meeting 19.02.09 Accounts_CTA(R)_Aug-09_Revise-CTA(NF, Spill OVer Works). 6" xfId="737"/>
    <cellStyle name="_MD Meeting 19.02.09 Accounts_CTA_Circle- Feb 2011 SOW P&amp;M" xfId="738"/>
    <cellStyle name="_MD Meeting 19.02.09 Accounts_CTA_Circle- Feb 2011 SOW P&amp;M 2" xfId="739"/>
    <cellStyle name="_MD Meeting 19.02.09 Accounts_CTA_Circle- Feb 2011 SOW P&amp;M 3" xfId="740"/>
    <cellStyle name="_MD Meeting 19.02.09 Accounts_CTA_Circle- Feb 2011 SOW P&amp;M 4" xfId="741"/>
    <cellStyle name="_MD Meeting 19.02.09 Accounts_CTA_Circle- Feb 2011 SOW P&amp;M 5" xfId="742"/>
    <cellStyle name="_MD Meeting 19.02.09 Accounts_CTA_Circle- Feb 2011 SOW P&amp;M 6" xfId="743"/>
    <cellStyle name="_MD Meeting 19.02.09 Accounts_CTA_Circle- Feb 2011 SOW P&amp;M_Copy P&amp;F Dec-2011(F)" xfId="744"/>
    <cellStyle name="_MD Meeting 19.02.09 Accounts_CTA_Circle- Jan 2011 SOW P&amp;M" xfId="745"/>
    <cellStyle name="_MD Meeting 19.02.09 Accounts_CTA_Circle- Jan 2011 SOW P&amp;M 2" xfId="746"/>
    <cellStyle name="_MD Meeting 19.02.09 Accounts_CTA_Circle- Jan 2011 SOW P&amp;M 3" xfId="747"/>
    <cellStyle name="_MD Meeting 19.02.09 Accounts_CTA_Circle- Jan 2011 SOW P&amp;M 4" xfId="748"/>
    <cellStyle name="_MD Meeting 19.02.09 Accounts_CTA_Circle- Jan 2011 SOW P&amp;M 5" xfId="749"/>
    <cellStyle name="_MD Meeting 19.02.09 Accounts_CTA_Circle- Jan 2011 SOW P&amp;M 6" xfId="750"/>
    <cellStyle name="_MD Meeting 19.02.09 Accounts_CTA_Circle-_August_2010_SOW_P&amp;M(1)" xfId="751"/>
    <cellStyle name="_MD Meeting 19.02.09 Accounts_CTA_Circle-_August_2010_SOW_P&amp;M(1) 2" xfId="752"/>
    <cellStyle name="_MD Meeting 19.02.09 Accounts_CTA_Circle-_August_2010_SOW_P&amp;M(1) 3" xfId="753"/>
    <cellStyle name="_MD Meeting 19.02.09 Accounts_CTA_Circle-_August_2010_SOW_P&amp;M(1) 4" xfId="754"/>
    <cellStyle name="_MD Meeting 19.02.09 Accounts_CTA_Circle-_August_2010_SOW_P&amp;M(1) 5" xfId="755"/>
    <cellStyle name="_MD Meeting 19.02.09 Accounts_CTA_Circle-_August_2010_SOW_P&amp;M(1) 6" xfId="756"/>
    <cellStyle name="_MD Meeting 19.02.09 Accounts_CTA_Circle-_August_2010_SOW_P&amp;M(1)_Copy P&amp;F Dec-2011(F)" xfId="757"/>
    <cellStyle name="_MD Meeting 19.02.09 Accounts_CTA_P&amp;F Zone" xfId="758"/>
    <cellStyle name="_MD Meeting 19.02.09 Accounts_CTA_P&amp;F Zone 2" xfId="759"/>
    <cellStyle name="_MD Meeting 19.02.09 Accounts_CTA_P&amp;F Zone 3" xfId="760"/>
    <cellStyle name="_MD Meeting 19.02.09 Accounts_CTA_P&amp;F Zone 4" xfId="761"/>
    <cellStyle name="_MD Meeting 19.02.09 Accounts_CTA_P&amp;F Zone 5" xfId="762"/>
    <cellStyle name="_MD Meeting 19.02.09 Accounts_CTA_P&amp;F Zone 6" xfId="763"/>
    <cellStyle name="_MD Meeting 19.02.09 Accounts_CTA_Revise-CTA(NF, Spill OVer Works)." xfId="764"/>
    <cellStyle name="_MD Meeting 19.02.09 Accounts_CTA_Revise-CTA(NF, Spill OVer Works). 2" xfId="765"/>
    <cellStyle name="_MD Meeting 19.02.09 Accounts_CTA_Revise-CTA(NF, Spill OVer Works). 3" xfId="766"/>
    <cellStyle name="_MD Meeting 19.02.09 Accounts_CTA_Revise-CTA(NF, Spill OVer Works). 4" xfId="767"/>
    <cellStyle name="_MD Meeting 19.02.09 Accounts_CTA_Revise-CTA(NF, Spill OVer Works). 5" xfId="768"/>
    <cellStyle name="_MD Meeting 19.02.09 Accounts_CTA_Revise-CTA(NF, Spill OVer Works). 6" xfId="769"/>
    <cellStyle name="_MD Meeting 19.02.09 Accounts_Division_wise_capex_works_se-dvg(1)" xfId="770"/>
    <cellStyle name="_MD Meeting 19.02.09 Accounts_Feb-11_ATC HRR" xfId="771"/>
    <cellStyle name="_MD Meeting 19.02.09 Accounts_Feb-11_ATC HRR_Chief_off_format" xfId="772"/>
    <cellStyle name="_MD Meeting 19.02.09 Accounts_Feederwise_ATC CLK" xfId="773"/>
    <cellStyle name="_MD Meeting 19.02.09 Accounts_Feederwise_ATC CLK_ATC APR-11 HYR" xfId="774"/>
    <cellStyle name="_MD Meeting 19.02.09 Accounts_Feederwise_ATC CLK_ATC APR-11 HYR 2" xfId="775"/>
    <cellStyle name="_MD Meeting 19.02.09 Accounts_Feederwise_ATC CLK_ATC_FEB__2011_hyr_dn" xfId="776"/>
    <cellStyle name="_MD Meeting 19.02.09 Accounts_Feederwise_ATC CLK_ATC_FEB__2011_hyr_dn 2" xfId="777"/>
    <cellStyle name="_MD Meeting 19.02.09 Accounts_Feederwise_ATC CLK_ATC_FEB__2011_hyr_dn 3" xfId="778"/>
    <cellStyle name="_MD Meeting 19.02.09 Accounts_Feederwise_ATC CLK_ATC_FEB__2011_hyr_dn 4" xfId="779"/>
    <cellStyle name="_MD Meeting 19.02.09 Accounts_Feederwise_ATC CLK_ATC_FEB__2011_hyr_dn 5" xfId="780"/>
    <cellStyle name="_MD Meeting 19.02.09 Accounts_Feederwise_ATC CLK_ATC_FEB__2011_hyr_dn 6" xfId="781"/>
    <cellStyle name="_MD Meeting 19.02.09 Accounts_Feederwise_ATC CLK_HYR" xfId="782"/>
    <cellStyle name="_MD Meeting 19.02.09 Accounts_Feederwise_ATC CLK_HYR 2" xfId="783"/>
    <cellStyle name="_MD Meeting 19.02.09 Accounts_Feederwise_ATC CLK_HYR_ATC_Jan_11_org" xfId="784"/>
    <cellStyle name="_MD Meeting 19.02.09 Accounts_Feederwise_ATC CLK_HYR_ATC_Jan_11_org 2" xfId="785"/>
    <cellStyle name="_MD Meeting 19.02.09 Accounts_Feederwise_ATC CLK_HYR_ATC_Jan_11_org 3" xfId="786"/>
    <cellStyle name="_MD Meeting 19.02.09 Accounts_Feederwise_ATC CLK_HYR_ATC_Jan_11_org 4" xfId="787"/>
    <cellStyle name="_MD Meeting 19.02.09 Accounts_Feederwise_ATC CLK_HYR_ATC_Jan_11_org 5" xfId="788"/>
    <cellStyle name="_MD Meeting 19.02.09 Accounts_Feederwise_ATC CLK_HYR_ATC_Jan_11_org 6" xfId="789"/>
    <cellStyle name="_MD Meeting 19.02.09 Accounts_Feederwise_ATC_AUG-10 (5)" xfId="790"/>
    <cellStyle name="_MD Meeting 19.02.09 Accounts_Feederwise_ATC_AUG-10 (5)_ATC APR-11 HYR" xfId="791"/>
    <cellStyle name="_MD Meeting 19.02.09 Accounts_Feederwise_ATC_AUG-10 (5)_ATC APR-11 HYR 2" xfId="792"/>
    <cellStyle name="_MD Meeting 19.02.09 Accounts_Feederwise_ATC_AUG-10 (5)_ATC_FEB__2011_hyr_dn" xfId="793"/>
    <cellStyle name="_MD Meeting 19.02.09 Accounts_Feederwise_ATC_AUG-10 (5)_ATC_FEB__2011_hyr_dn 2" xfId="794"/>
    <cellStyle name="_MD Meeting 19.02.09 Accounts_Feederwise_ATC_AUG-10 (5)_ATC_FEB__2011_hyr_dn 3" xfId="795"/>
    <cellStyle name="_MD Meeting 19.02.09 Accounts_Feederwise_ATC_AUG-10 (5)_ATC_FEB__2011_hyr_dn 4" xfId="796"/>
    <cellStyle name="_MD Meeting 19.02.09 Accounts_Feederwise_ATC_AUG-10 (5)_ATC_FEB__2011_hyr_dn 5" xfId="797"/>
    <cellStyle name="_MD Meeting 19.02.09 Accounts_Feederwise_ATC_AUG-10 (5)_ATC_FEB__2011_hyr_dn 6" xfId="798"/>
    <cellStyle name="_MD Meeting 19.02.09 Accounts_Feederwise_ATC_AUG-10 (5)_HYR" xfId="799"/>
    <cellStyle name="_MD Meeting 19.02.09 Accounts_Feederwise_ATC_AUG-10 (5)_HYR 2" xfId="800"/>
    <cellStyle name="_MD Meeting 19.02.09 Accounts_Harihar_All ATC_" xfId="801"/>
    <cellStyle name="_MD Meeting 19.02.09 Accounts_Harihar_ATC__April-11" xfId="802"/>
    <cellStyle name="_MD Meeting 19.02.09 Accounts_Harihar_division_ATC-11(1)" xfId="803"/>
    <cellStyle name="_MD Meeting 19.02.09 Accounts_HRR" xfId="804"/>
    <cellStyle name="_MD Meeting 19.02.09 Accounts_HRR ATC Dec-10 ATC" xfId="805"/>
    <cellStyle name="_MD Meeting 19.02.09 Accounts_HRR ATC Dec-10 ATC_Chief_off_format" xfId="806"/>
    <cellStyle name="_MD Meeting 19.02.09 Accounts_HRR ATC Jan-11" xfId="807"/>
    <cellStyle name="_MD Meeting 19.02.09 Accounts_HRR ATC Jan-11_Chief_off_format" xfId="808"/>
    <cellStyle name="_MD Meeting 19.02.09 Accounts_HRR ATC June-11" xfId="809"/>
    <cellStyle name="_MD Meeting 19.02.09 Accounts_HRR March-11_ATC" xfId="810"/>
    <cellStyle name="_MD Meeting 19.02.09 Accounts_HRR March-11_ATC_Chief_off_format" xfId="811"/>
    <cellStyle name="_MD Meeting 19.02.09 Accounts_HRR Nov-10_ATC" xfId="812"/>
    <cellStyle name="_MD Meeting 19.02.09 Accounts_HRR__ATC  May-11" xfId="813"/>
    <cellStyle name="_MD Meeting 19.02.09 Accounts_HYR" xfId="814"/>
    <cellStyle name="_MD Meeting 19.02.09 Accounts_HYR 2" xfId="815"/>
    <cellStyle name="_MD Meeting 19.02.09 Accounts_HYR_ATC_Jan_11_org" xfId="816"/>
    <cellStyle name="_MD Meeting 19.02.09 Accounts_HYR_ATC_Jan_11_org 2" xfId="817"/>
    <cellStyle name="_MD Meeting 19.02.09 Accounts_HYR_ATC_Jan_11_org 3" xfId="818"/>
    <cellStyle name="_MD Meeting 19.02.09 Accounts_HYR_ATC_Jan_11_org 4" xfId="819"/>
    <cellStyle name="_MD Meeting 19.02.09 Accounts_HYR_ATC_Jan_11_org 5" xfId="820"/>
    <cellStyle name="_MD Meeting 19.02.09 Accounts_HYR_ATC_Jan_11_org 6" xfId="821"/>
    <cellStyle name="_MD Meeting 19.02.09 Accounts_P&amp;F Zone" xfId="822"/>
    <cellStyle name="_MD Meeting 19.02.09 Accounts_P&amp;F Zone 2" xfId="823"/>
    <cellStyle name="_MD Meeting 19.02.09 Accounts_P&amp;F Zone 3" xfId="824"/>
    <cellStyle name="_MD Meeting 19.02.09 Accounts_P&amp;F Zone 4" xfId="825"/>
    <cellStyle name="_MD Meeting 19.02.09 Accounts_P&amp;F Zone 5" xfId="826"/>
    <cellStyle name="_MD Meeting 19.02.09 Accounts_P&amp;F Zone 6" xfId="827"/>
    <cellStyle name="_MD Meeting 19.02.09 Accounts_Revise-CTA(NF, Spill OVer Works)." xfId="828"/>
    <cellStyle name="_MD Meeting 19.02.09 Accounts_Revise-CTA(NF, Spill OVer Works). 2" xfId="829"/>
    <cellStyle name="_MD Meeting 19.02.09 Accounts_Revise-CTA(NF, Spill OVer Works). 3" xfId="830"/>
    <cellStyle name="_MD Meeting 19.02.09 Accounts_Revise-CTA(NF, Spill OVer Works). 4" xfId="831"/>
    <cellStyle name="_MD Meeting 19.02.09 Accounts_Revise-CTA(NF, Spill OVer Works). 5" xfId="832"/>
    <cellStyle name="_MD Meeting 19.02.09 Accounts_Revise-CTA(NF, Spill OVer Works). 6" xfId="833"/>
    <cellStyle name="_MD Meeting 19.2.09" xfId="834"/>
    <cellStyle name="_MD Meeting 19.2.09 2" xfId="835"/>
    <cellStyle name="_MD Meeting 19.2.09 2 2" xfId="836"/>
    <cellStyle name="_MD Meeting 19.2.09 2 3" xfId="837"/>
    <cellStyle name="_MD Meeting 19.2.09 3" xfId="838"/>
    <cellStyle name="_MD Meeting 19.2.09 3 2" xfId="839"/>
    <cellStyle name="_MD Meeting 19.2.09 3 3" xfId="840"/>
    <cellStyle name="_MD Meeting 19.2.09 4" xfId="841"/>
    <cellStyle name="_MD Meeting 19.2.09 4 2" xfId="842"/>
    <cellStyle name="_MD Meeting 19.2.09 4 3" xfId="843"/>
    <cellStyle name="_MD Meeting 19.2.09 5" xfId="844"/>
    <cellStyle name="_MD Meeting 19.2.09 6" xfId="845"/>
    <cellStyle name="_MD Meeting 19.2.09_ATC APR-11 HYR" xfId="846"/>
    <cellStyle name="_MD Meeting 19.2.09_ATC APR-11 HYR 2" xfId="847"/>
    <cellStyle name="_MD Meeting 19.2.09_ATC_FEB__2011_hyr_dn" xfId="848"/>
    <cellStyle name="_MD Meeting 19.2.09_ATC_FEB__2011_hyr_dn 2" xfId="849"/>
    <cellStyle name="_MD Meeting 19.2.09_HYR" xfId="850"/>
    <cellStyle name="_MD Meeting 19.2.09_HYR 2" xfId="851"/>
    <cellStyle name="_MD Meeting 19.2.09_HYR_ATC_Jan_11_org" xfId="852"/>
    <cellStyle name="_MD Meeting 19.2.09_HYR_ATC_Jan_11_org 2" xfId="853"/>
    <cellStyle name="_MD Meeting 19.2.09_Revised New Format from GM CA -24.02.2012" xfId="854"/>
    <cellStyle name="_MD Meeting on 17.12.08 AO" xfId="855"/>
    <cellStyle name="_MD Meeting on 17.12.08 AO_April-11_ATC(1)" xfId="856"/>
    <cellStyle name="_MD Meeting on 17.12.08 AO_ATC APR-11 HYR" xfId="857"/>
    <cellStyle name="_MD Meeting on 17.12.08 AO_ATC APR-11 HYR 2" xfId="858"/>
    <cellStyle name="_MD Meeting on 17.12.08 AO_ATC MLK REVISED JUNE 10" xfId="859"/>
    <cellStyle name="_MD Meeting on 17.12.08 AO_ATC MLK REVISED JUNE 10_April-11_ATC(1)" xfId="860"/>
    <cellStyle name="_MD Meeting on 17.12.08 AO_ATC MLK REVISED JUNE 10_ATC APR-11 HYR" xfId="861"/>
    <cellStyle name="_MD Meeting on 17.12.08 AO_ATC MLK REVISED JUNE 10_ATC APR-11 HYR 2" xfId="862"/>
    <cellStyle name="_MD Meeting on 17.12.08 AO_ATC MLK REVISED JUNE 10_ATC oct 10 hyr dn org 2003 format" xfId="863"/>
    <cellStyle name="_MD Meeting on 17.12.08 AO_ATC MLK REVISED JUNE 10_ATC_FEB__2011_hyr_dn" xfId="864"/>
    <cellStyle name="_MD Meeting on 17.12.08 AO_ATC MLK REVISED JUNE 10_ATC_FEB__2011_hyr_dn 2" xfId="865"/>
    <cellStyle name="_MD Meeting on 17.12.08 AO_ATC MLK REVISED JUNE 10_ATC_FEB__2011_hyr_dn 3" xfId="866"/>
    <cellStyle name="_MD Meeting on 17.12.08 AO_ATC MLK REVISED JUNE 10_ATC_FEB__2011_hyr_dn 4" xfId="867"/>
    <cellStyle name="_MD Meeting on 17.12.08 AO_ATC MLK REVISED JUNE 10_ATC_FEB__2011_hyr_dn 5" xfId="868"/>
    <cellStyle name="_MD Meeting on 17.12.08 AO_ATC MLK REVISED JUNE 10_ATC_FEB__2011_hyr_dn 6" xfId="869"/>
    <cellStyle name="_MD Meeting on 17.12.08 AO_ATC MLK REVISED JUNE 10_Feb-11_ATC HRR" xfId="870"/>
    <cellStyle name="_MD Meeting on 17.12.08 AO_ATC MLK REVISED JUNE 10_Feb-11_ATC HRR_Chief_off_format" xfId="871"/>
    <cellStyle name="_MD Meeting on 17.12.08 AO_ATC MLK REVISED JUNE 10_Harihar_All ATC_" xfId="872"/>
    <cellStyle name="_MD Meeting on 17.12.08 AO_ATC MLK REVISED JUNE 10_Harihar_ATC__April-11" xfId="873"/>
    <cellStyle name="_MD Meeting on 17.12.08 AO_ATC MLK REVISED JUNE 10_Harihar_division_ATC-11(1)" xfId="874"/>
    <cellStyle name="_MD Meeting on 17.12.08 AO_ATC MLK REVISED JUNE 10_HRR" xfId="875"/>
    <cellStyle name="_MD Meeting on 17.12.08 AO_ATC MLK REVISED JUNE 10_HRR ATC Dec-10 ATC" xfId="876"/>
    <cellStyle name="_MD Meeting on 17.12.08 AO_ATC MLK REVISED JUNE 10_HRR ATC Dec-10 ATC_Chief_off_format" xfId="877"/>
    <cellStyle name="_MD Meeting on 17.12.08 AO_ATC MLK REVISED JUNE 10_HRR ATC Jan-11" xfId="878"/>
    <cellStyle name="_MD Meeting on 17.12.08 AO_ATC MLK REVISED JUNE 10_HRR ATC Jan-11_Chief_off_format" xfId="879"/>
    <cellStyle name="_MD Meeting on 17.12.08 AO_ATC MLK REVISED JUNE 10_HRR ATC June-11" xfId="880"/>
    <cellStyle name="_MD Meeting on 17.12.08 AO_ATC MLK REVISED JUNE 10_HRR March-11_ATC" xfId="881"/>
    <cellStyle name="_MD Meeting on 17.12.08 AO_ATC MLK REVISED JUNE 10_HRR March-11_ATC_Chief_off_format" xfId="882"/>
    <cellStyle name="_MD Meeting on 17.12.08 AO_ATC MLK REVISED JUNE 10_HRR Nov-10_ATC" xfId="883"/>
    <cellStyle name="_MD Meeting on 17.12.08 AO_ATC MLK REVISED JUNE 10_HRR__ATC  May-11" xfId="884"/>
    <cellStyle name="_MD Meeting on 17.12.08 AO_ATC MLK REVISED JUNE 10_HYR" xfId="885"/>
    <cellStyle name="_MD Meeting on 17.12.08 AO_ATC MLK REVISED JUNE 10_HYR 2" xfId="886"/>
    <cellStyle name="_MD Meeting on 17.12.08 AO_ATC MLK REVISED JUNE 10_HYR_ATC_Jan_11_org" xfId="887"/>
    <cellStyle name="_MD Meeting on 17.12.08 AO_ATC MLK REVISED JUNE 10_HYR_ATC_Jan_11_org 2" xfId="888"/>
    <cellStyle name="_MD Meeting on 17.12.08 AO_ATC MLK REVISED JUNE 10_HYR_ATC_Jan_11_org 3" xfId="889"/>
    <cellStyle name="_MD Meeting on 17.12.08 AO_ATC MLK REVISED JUNE 10_HYR_ATC_Jan_11_org 4" xfId="890"/>
    <cellStyle name="_MD Meeting on 17.12.08 AO_ATC MLK REVISED JUNE 10_HYR_ATC_Jan_11_org 5" xfId="891"/>
    <cellStyle name="_MD Meeting on 17.12.08 AO_ATC MLK REVISED JUNE 10_HYR_ATC_Jan_11_org 6" xfId="892"/>
    <cellStyle name="_MD Meeting on 17.12.08 AO_ATC oct 10 hyr dn org 2003 format" xfId="893"/>
    <cellStyle name="_MD Meeting on 17.12.08 AO_ATC Revised june 10" xfId="894"/>
    <cellStyle name="_MD Meeting on 17.12.08 AO_ATC Revised june 10_ATC APR-11 HYR" xfId="895"/>
    <cellStyle name="_MD Meeting on 17.12.08 AO_ATC Revised june 10_ATC APR-11 HYR 2" xfId="896"/>
    <cellStyle name="_MD Meeting on 17.12.08 AO_ATC Revised june 10_ATC_FEB__2011_hyr_dn" xfId="897"/>
    <cellStyle name="_MD Meeting on 17.12.08 AO_ATC Revised june 10_ATC_FEB__2011_hyr_dn 2" xfId="898"/>
    <cellStyle name="_MD Meeting on 17.12.08 AO_ATC Revised june 10_ATC_FEB__2011_hyr_dn 3" xfId="899"/>
    <cellStyle name="_MD Meeting on 17.12.08 AO_ATC Revised june 10_ATC_FEB__2011_hyr_dn 4" xfId="900"/>
    <cellStyle name="_MD Meeting on 17.12.08 AO_ATC Revised june 10_ATC_FEB__2011_hyr_dn 5" xfId="901"/>
    <cellStyle name="_MD Meeting on 17.12.08 AO_ATC Revised june 10_ATC_FEB__2011_hyr_dn 6" xfId="902"/>
    <cellStyle name="_MD Meeting on 17.12.08 AO_ATC Revised june 10_HYR" xfId="903"/>
    <cellStyle name="_MD Meeting on 17.12.08 AO_ATC Revised june 10_HYR 2" xfId="904"/>
    <cellStyle name="_MD Meeting on 17.12.08 AO_ATC Revised june 10_HYR_ATC_Jan_11_org" xfId="905"/>
    <cellStyle name="_MD Meeting on 17.12.08 AO_ATC Revised june 10_HYR_ATC_Jan_11_org 2" xfId="906"/>
    <cellStyle name="_MD Meeting on 17.12.08 AO_ATC Revised june 10_HYR_ATC_Jan_11_org 3" xfId="907"/>
    <cellStyle name="_MD Meeting on 17.12.08 AO_ATC Revised june 10_HYR_ATC_Jan_11_org 4" xfId="908"/>
    <cellStyle name="_MD Meeting on 17.12.08 AO_ATC Revised june 10_HYR_ATC_Jan_11_org 5" xfId="909"/>
    <cellStyle name="_MD Meeting on 17.12.08 AO_ATC Revised june 10_HYR_ATC_Jan_11_org 6" xfId="910"/>
    <cellStyle name="_MD Meeting on 17.12.08 AO_ATC_FEB__2011_hyr_dn" xfId="911"/>
    <cellStyle name="_MD Meeting on 17.12.08 AO_ATC_FEB__2011_hyr_dn 2" xfId="912"/>
    <cellStyle name="_MD Meeting on 17.12.08 AO_ATC_FEB__2011_hyr_dn 3" xfId="913"/>
    <cellStyle name="_MD Meeting on 17.12.08 AO_ATC_FEB__2011_hyr_dn 4" xfId="914"/>
    <cellStyle name="_MD Meeting on 17.12.08 AO_ATC_FEB__2011_hyr_dn 5" xfId="915"/>
    <cellStyle name="_MD Meeting on 17.12.08 AO_ATC_FEB__2011_hyr_dn 6" xfId="916"/>
    <cellStyle name="_MD Meeting on 17.12.08 AO_Circle- Feb 2011 SOW P&amp;M" xfId="917"/>
    <cellStyle name="_MD Meeting on 17.12.08 AO_Circle- Feb 2011 SOW P&amp;M 2" xfId="918"/>
    <cellStyle name="_MD Meeting on 17.12.08 AO_Circle- Feb 2011 SOW P&amp;M 3" xfId="919"/>
    <cellStyle name="_MD Meeting on 17.12.08 AO_Circle- Feb 2011 SOW P&amp;M 4" xfId="920"/>
    <cellStyle name="_MD Meeting on 17.12.08 AO_Circle- Feb 2011 SOW P&amp;M 5" xfId="921"/>
    <cellStyle name="_MD Meeting on 17.12.08 AO_Circle- Feb 2011 SOW P&amp;M 6" xfId="922"/>
    <cellStyle name="_MD Meeting on 17.12.08 AO_Circle- Feb 2011 SOW P&amp;M_Copy P&amp;F Dec-2011(F)" xfId="923"/>
    <cellStyle name="_MD Meeting on 17.12.08 AO_Circle- Jan 2011 SOW P&amp;M" xfId="924"/>
    <cellStyle name="_MD Meeting on 17.12.08 AO_Circle- Jan 2011 SOW P&amp;M 2" xfId="925"/>
    <cellStyle name="_MD Meeting on 17.12.08 AO_Circle- Jan 2011 SOW P&amp;M 3" xfId="926"/>
    <cellStyle name="_MD Meeting on 17.12.08 AO_Circle- Jan 2011 SOW P&amp;M 4" xfId="927"/>
    <cellStyle name="_MD Meeting on 17.12.08 AO_Circle- Jan 2011 SOW P&amp;M 5" xfId="928"/>
    <cellStyle name="_MD Meeting on 17.12.08 AO_Circle- Jan 2011 SOW P&amp;M 6" xfId="929"/>
    <cellStyle name="_MD Meeting on 17.12.08 AO_Circle-_August_2010_SOW_P&amp;M(1)" xfId="930"/>
    <cellStyle name="_MD Meeting on 17.12.08 AO_Circle-_August_2010_SOW_P&amp;M(1) 2" xfId="931"/>
    <cellStyle name="_MD Meeting on 17.12.08 AO_Circle-_August_2010_SOW_P&amp;M(1) 3" xfId="932"/>
    <cellStyle name="_MD Meeting on 17.12.08 AO_Circle-_August_2010_SOW_P&amp;M(1) 4" xfId="933"/>
    <cellStyle name="_MD Meeting on 17.12.08 AO_Circle-_August_2010_SOW_P&amp;M(1) 5" xfId="934"/>
    <cellStyle name="_MD Meeting on 17.12.08 AO_Circle-_August_2010_SOW_P&amp;M(1) 6" xfId="935"/>
    <cellStyle name="_MD Meeting on 17.12.08 AO_Circle-_August_2010_SOW_P&amp;M(1)_Copy P&amp;F Dec-2011(F)" xfId="936"/>
    <cellStyle name="_MD Meeting on 17.12.08 AO_CTA" xfId="937"/>
    <cellStyle name="_MD Meeting on 17.12.08 AO_CTA(R)_Aug-09" xfId="938"/>
    <cellStyle name="_MD Meeting on 17.12.08 AO_CTA(R)_Aug-09_Circle- Feb 2011 SOW P&amp;M" xfId="939"/>
    <cellStyle name="_MD Meeting on 17.12.08 AO_CTA(R)_Aug-09_Circle- Feb 2011 SOW P&amp;M 2" xfId="940"/>
    <cellStyle name="_MD Meeting on 17.12.08 AO_CTA(R)_Aug-09_Circle- Feb 2011 SOW P&amp;M 3" xfId="941"/>
    <cellStyle name="_MD Meeting on 17.12.08 AO_CTA(R)_Aug-09_Circle- Feb 2011 SOW P&amp;M 4" xfId="942"/>
    <cellStyle name="_MD Meeting on 17.12.08 AO_CTA(R)_Aug-09_Circle- Feb 2011 SOW P&amp;M 5" xfId="943"/>
    <cellStyle name="_MD Meeting on 17.12.08 AO_CTA(R)_Aug-09_Circle- Feb 2011 SOW P&amp;M 6" xfId="944"/>
    <cellStyle name="_MD Meeting on 17.12.08 AO_CTA(R)_Aug-09_Circle- Feb 2011 SOW P&amp;M_Copy P&amp;F Dec-2011(F)" xfId="945"/>
    <cellStyle name="_MD Meeting on 17.12.08 AO_CTA(R)_Aug-09_Circle- Jan 2011 SOW P&amp;M" xfId="946"/>
    <cellStyle name="_MD Meeting on 17.12.08 AO_CTA(R)_Aug-09_Circle- Jan 2011 SOW P&amp;M 2" xfId="947"/>
    <cellStyle name="_MD Meeting on 17.12.08 AO_CTA(R)_Aug-09_Circle- Jan 2011 SOW P&amp;M 3" xfId="948"/>
    <cellStyle name="_MD Meeting on 17.12.08 AO_CTA(R)_Aug-09_Circle- Jan 2011 SOW P&amp;M 4" xfId="949"/>
    <cellStyle name="_MD Meeting on 17.12.08 AO_CTA(R)_Aug-09_Circle- Jan 2011 SOW P&amp;M 5" xfId="950"/>
    <cellStyle name="_MD Meeting on 17.12.08 AO_CTA(R)_Aug-09_Circle- Jan 2011 SOW P&amp;M 6" xfId="951"/>
    <cellStyle name="_MD Meeting on 17.12.08 AO_CTA(R)_Aug-09_Circle-_August_2010_SOW_P&amp;M(1)" xfId="952"/>
    <cellStyle name="_MD Meeting on 17.12.08 AO_CTA(R)_Aug-09_Circle-_August_2010_SOW_P&amp;M(1) 2" xfId="953"/>
    <cellStyle name="_MD Meeting on 17.12.08 AO_CTA(R)_Aug-09_Circle-_August_2010_SOW_P&amp;M(1) 3" xfId="954"/>
    <cellStyle name="_MD Meeting on 17.12.08 AO_CTA(R)_Aug-09_Circle-_August_2010_SOW_P&amp;M(1) 4" xfId="955"/>
    <cellStyle name="_MD Meeting on 17.12.08 AO_CTA(R)_Aug-09_Circle-_August_2010_SOW_P&amp;M(1) 5" xfId="956"/>
    <cellStyle name="_MD Meeting on 17.12.08 AO_CTA(R)_Aug-09_Circle-_August_2010_SOW_P&amp;M(1) 6" xfId="957"/>
    <cellStyle name="_MD Meeting on 17.12.08 AO_CTA(R)_Aug-09_Circle-_August_2010_SOW_P&amp;M(1)_Copy P&amp;F Dec-2011(F)" xfId="958"/>
    <cellStyle name="_MD Meeting on 17.12.08 AO_CTA(R)_Aug-09_P&amp;F Zone" xfId="959"/>
    <cellStyle name="_MD Meeting on 17.12.08 AO_CTA(R)_Aug-09_P&amp;F Zone 2" xfId="960"/>
    <cellStyle name="_MD Meeting on 17.12.08 AO_CTA(R)_Aug-09_P&amp;F Zone 3" xfId="961"/>
    <cellStyle name="_MD Meeting on 17.12.08 AO_CTA(R)_Aug-09_P&amp;F Zone 4" xfId="962"/>
    <cellStyle name="_MD Meeting on 17.12.08 AO_CTA(R)_Aug-09_P&amp;F Zone 5" xfId="963"/>
    <cellStyle name="_MD Meeting on 17.12.08 AO_CTA(R)_Aug-09_P&amp;F Zone 6" xfId="964"/>
    <cellStyle name="_MD Meeting on 17.12.08 AO_CTA(R)_Aug-09_Revise-CTA(NF, Spill OVer Works)." xfId="965"/>
    <cellStyle name="_MD Meeting on 17.12.08 AO_CTA(R)_Aug-09_Revise-CTA(NF, Spill OVer Works). 2" xfId="966"/>
    <cellStyle name="_MD Meeting on 17.12.08 AO_CTA(R)_Aug-09_Revise-CTA(NF, Spill OVer Works). 3" xfId="967"/>
    <cellStyle name="_MD Meeting on 17.12.08 AO_CTA(R)_Aug-09_Revise-CTA(NF, Spill OVer Works). 4" xfId="968"/>
    <cellStyle name="_MD Meeting on 17.12.08 AO_CTA(R)_Aug-09_Revise-CTA(NF, Spill OVer Works). 5" xfId="969"/>
    <cellStyle name="_MD Meeting on 17.12.08 AO_CTA(R)_Aug-09_Revise-CTA(NF, Spill OVer Works). 6" xfId="970"/>
    <cellStyle name="_MD Meeting on 17.12.08 AO_CTA_Circle- Feb 2011 SOW P&amp;M" xfId="971"/>
    <cellStyle name="_MD Meeting on 17.12.08 AO_CTA_Circle- Feb 2011 SOW P&amp;M 2" xfId="972"/>
    <cellStyle name="_MD Meeting on 17.12.08 AO_CTA_Circle- Feb 2011 SOW P&amp;M 3" xfId="973"/>
    <cellStyle name="_MD Meeting on 17.12.08 AO_CTA_Circle- Feb 2011 SOW P&amp;M 4" xfId="974"/>
    <cellStyle name="_MD Meeting on 17.12.08 AO_CTA_Circle- Feb 2011 SOW P&amp;M 5" xfId="975"/>
    <cellStyle name="_MD Meeting on 17.12.08 AO_CTA_Circle- Feb 2011 SOW P&amp;M 6" xfId="976"/>
    <cellStyle name="_MD Meeting on 17.12.08 AO_CTA_Circle- Feb 2011 SOW P&amp;M_Copy P&amp;F Dec-2011(F)" xfId="977"/>
    <cellStyle name="_MD Meeting on 17.12.08 AO_CTA_Circle- Jan 2011 SOW P&amp;M" xfId="978"/>
    <cellStyle name="_MD Meeting on 17.12.08 AO_CTA_Circle- Jan 2011 SOW P&amp;M 2" xfId="979"/>
    <cellStyle name="_MD Meeting on 17.12.08 AO_CTA_Circle- Jan 2011 SOW P&amp;M 3" xfId="980"/>
    <cellStyle name="_MD Meeting on 17.12.08 AO_CTA_Circle- Jan 2011 SOW P&amp;M 4" xfId="981"/>
    <cellStyle name="_MD Meeting on 17.12.08 AO_CTA_Circle- Jan 2011 SOW P&amp;M 5" xfId="982"/>
    <cellStyle name="_MD Meeting on 17.12.08 AO_CTA_Circle- Jan 2011 SOW P&amp;M 6" xfId="983"/>
    <cellStyle name="_MD Meeting on 17.12.08 AO_CTA_Circle-_August_2010_SOW_P&amp;M(1)" xfId="984"/>
    <cellStyle name="_MD Meeting on 17.12.08 AO_CTA_Circle-_August_2010_SOW_P&amp;M(1) 2" xfId="985"/>
    <cellStyle name="_MD Meeting on 17.12.08 AO_CTA_Circle-_August_2010_SOW_P&amp;M(1) 3" xfId="986"/>
    <cellStyle name="_MD Meeting on 17.12.08 AO_CTA_Circle-_August_2010_SOW_P&amp;M(1) 4" xfId="987"/>
    <cellStyle name="_MD Meeting on 17.12.08 AO_CTA_Circle-_August_2010_SOW_P&amp;M(1) 5" xfId="988"/>
    <cellStyle name="_MD Meeting on 17.12.08 AO_CTA_Circle-_August_2010_SOW_P&amp;M(1) 6" xfId="989"/>
    <cellStyle name="_MD Meeting on 17.12.08 AO_CTA_Circle-_August_2010_SOW_P&amp;M(1)_Copy P&amp;F Dec-2011(F)" xfId="990"/>
    <cellStyle name="_MD Meeting on 17.12.08 AO_CTA_P&amp;F Zone" xfId="991"/>
    <cellStyle name="_MD Meeting on 17.12.08 AO_CTA_P&amp;F Zone 2" xfId="992"/>
    <cellStyle name="_MD Meeting on 17.12.08 AO_CTA_P&amp;F Zone 3" xfId="993"/>
    <cellStyle name="_MD Meeting on 17.12.08 AO_CTA_P&amp;F Zone 4" xfId="994"/>
    <cellStyle name="_MD Meeting on 17.12.08 AO_CTA_P&amp;F Zone 5" xfId="995"/>
    <cellStyle name="_MD Meeting on 17.12.08 AO_CTA_P&amp;F Zone 6" xfId="996"/>
    <cellStyle name="_MD Meeting on 17.12.08 AO_CTA_Revise-CTA(NF, Spill OVer Works)." xfId="997"/>
    <cellStyle name="_MD Meeting on 17.12.08 AO_CTA_Revise-CTA(NF, Spill OVer Works). 2" xfId="998"/>
    <cellStyle name="_MD Meeting on 17.12.08 AO_CTA_Revise-CTA(NF, Spill OVer Works). 3" xfId="999"/>
    <cellStyle name="_MD Meeting on 17.12.08 AO_CTA_Revise-CTA(NF, Spill OVer Works). 4" xfId="1000"/>
    <cellStyle name="_MD Meeting on 17.12.08 AO_CTA_Revise-CTA(NF, Spill OVer Works). 5" xfId="1001"/>
    <cellStyle name="_MD Meeting on 17.12.08 AO_CTA_Revise-CTA(NF, Spill OVer Works). 6" xfId="1002"/>
    <cellStyle name="_MD Meeting on 17.12.08 AO_Division_wise_capex_works_se-dvg(1)" xfId="1003"/>
    <cellStyle name="_MD Meeting on 17.12.08 AO_Feb-11_ATC HRR" xfId="1004"/>
    <cellStyle name="_MD Meeting on 17.12.08 AO_Feb-11_ATC HRR_Chief_off_format" xfId="1005"/>
    <cellStyle name="_MD Meeting on 17.12.08 AO_Feederwise_ATC CLK" xfId="1006"/>
    <cellStyle name="_MD Meeting on 17.12.08 AO_Feederwise_ATC CLK_ATC APR-11 HYR" xfId="1007"/>
    <cellStyle name="_MD Meeting on 17.12.08 AO_Feederwise_ATC CLK_ATC APR-11 HYR 2" xfId="1008"/>
    <cellStyle name="_MD Meeting on 17.12.08 AO_Feederwise_ATC CLK_ATC_FEB__2011_hyr_dn" xfId="1009"/>
    <cellStyle name="_MD Meeting on 17.12.08 AO_Feederwise_ATC CLK_ATC_FEB__2011_hyr_dn 2" xfId="1010"/>
    <cellStyle name="_MD Meeting on 17.12.08 AO_Feederwise_ATC CLK_ATC_FEB__2011_hyr_dn 3" xfId="1011"/>
    <cellStyle name="_MD Meeting on 17.12.08 AO_Feederwise_ATC CLK_ATC_FEB__2011_hyr_dn 4" xfId="1012"/>
    <cellStyle name="_MD Meeting on 17.12.08 AO_Feederwise_ATC CLK_ATC_FEB__2011_hyr_dn 5" xfId="1013"/>
    <cellStyle name="_MD Meeting on 17.12.08 AO_Feederwise_ATC CLK_ATC_FEB__2011_hyr_dn 6" xfId="1014"/>
    <cellStyle name="_MD Meeting on 17.12.08 AO_Feederwise_ATC CLK_HYR" xfId="1015"/>
    <cellStyle name="_MD Meeting on 17.12.08 AO_Feederwise_ATC CLK_HYR 2" xfId="1016"/>
    <cellStyle name="_MD Meeting on 17.12.08 AO_Feederwise_ATC CLK_HYR_ATC_Jan_11_org" xfId="1017"/>
    <cellStyle name="_MD Meeting on 17.12.08 AO_Feederwise_ATC CLK_HYR_ATC_Jan_11_org 2" xfId="1018"/>
    <cellStyle name="_MD Meeting on 17.12.08 AO_Feederwise_ATC CLK_HYR_ATC_Jan_11_org 3" xfId="1019"/>
    <cellStyle name="_MD Meeting on 17.12.08 AO_Feederwise_ATC CLK_HYR_ATC_Jan_11_org 4" xfId="1020"/>
    <cellStyle name="_MD Meeting on 17.12.08 AO_Feederwise_ATC CLK_HYR_ATC_Jan_11_org 5" xfId="1021"/>
    <cellStyle name="_MD Meeting on 17.12.08 AO_Feederwise_ATC CLK_HYR_ATC_Jan_11_org 6" xfId="1022"/>
    <cellStyle name="_MD Meeting on 17.12.08 AO_Feederwise_ATC_AUG-10 (5)" xfId="1023"/>
    <cellStyle name="_MD Meeting on 17.12.08 AO_Feederwise_ATC_AUG-10 (5)_ATC APR-11 HYR" xfId="1024"/>
    <cellStyle name="_MD Meeting on 17.12.08 AO_Feederwise_ATC_AUG-10 (5)_ATC APR-11 HYR 2" xfId="1025"/>
    <cellStyle name="_MD Meeting on 17.12.08 AO_Feederwise_ATC_AUG-10 (5)_ATC_FEB__2011_hyr_dn" xfId="1026"/>
    <cellStyle name="_MD Meeting on 17.12.08 AO_Feederwise_ATC_AUG-10 (5)_ATC_FEB__2011_hyr_dn 2" xfId="1027"/>
    <cellStyle name="_MD Meeting on 17.12.08 AO_Feederwise_ATC_AUG-10 (5)_ATC_FEB__2011_hyr_dn 3" xfId="1028"/>
    <cellStyle name="_MD Meeting on 17.12.08 AO_Feederwise_ATC_AUG-10 (5)_ATC_FEB__2011_hyr_dn 4" xfId="1029"/>
    <cellStyle name="_MD Meeting on 17.12.08 AO_Feederwise_ATC_AUG-10 (5)_ATC_FEB__2011_hyr_dn 5" xfId="1030"/>
    <cellStyle name="_MD Meeting on 17.12.08 AO_Feederwise_ATC_AUG-10 (5)_ATC_FEB__2011_hyr_dn 6" xfId="1031"/>
    <cellStyle name="_MD Meeting on 17.12.08 AO_Feederwise_ATC_AUG-10 (5)_HYR" xfId="1032"/>
    <cellStyle name="_MD Meeting on 17.12.08 AO_Feederwise_ATC_AUG-10 (5)_HYR 2" xfId="1033"/>
    <cellStyle name="_MD Meeting on 17.12.08 AO_Harihar_All ATC_" xfId="1034"/>
    <cellStyle name="_MD Meeting on 17.12.08 AO_Harihar_ATC__April-11" xfId="1035"/>
    <cellStyle name="_MD Meeting on 17.12.08 AO_Harihar_division_ATC-11(1)" xfId="1036"/>
    <cellStyle name="_MD Meeting on 17.12.08 AO_HRR" xfId="1037"/>
    <cellStyle name="_MD Meeting on 17.12.08 AO_HRR ATC Dec-10 ATC" xfId="1038"/>
    <cellStyle name="_MD Meeting on 17.12.08 AO_HRR ATC Dec-10 ATC_Chief_off_format" xfId="1039"/>
    <cellStyle name="_MD Meeting on 17.12.08 AO_HRR ATC Jan-11" xfId="1040"/>
    <cellStyle name="_MD Meeting on 17.12.08 AO_HRR ATC Jan-11_Chief_off_format" xfId="1041"/>
    <cellStyle name="_MD Meeting on 17.12.08 AO_HRR ATC June-11" xfId="1042"/>
    <cellStyle name="_MD Meeting on 17.12.08 AO_HRR March-11_ATC" xfId="1043"/>
    <cellStyle name="_MD Meeting on 17.12.08 AO_HRR March-11_ATC_Chief_off_format" xfId="1044"/>
    <cellStyle name="_MD Meeting on 17.12.08 AO_HRR Nov-10_ATC" xfId="1045"/>
    <cellStyle name="_MD Meeting on 17.12.08 AO_HRR__ATC  May-11" xfId="1046"/>
    <cellStyle name="_MD Meeting on 17.12.08 AO_HYR" xfId="1047"/>
    <cellStyle name="_MD Meeting on 17.12.08 AO_HYR 2" xfId="1048"/>
    <cellStyle name="_MD Meeting on 17.12.08 AO_HYR_ATC_Jan_11_org" xfId="1049"/>
    <cellStyle name="_MD Meeting on 17.12.08 AO_HYR_ATC_Jan_11_org 2" xfId="1050"/>
    <cellStyle name="_MD Meeting on 17.12.08 AO_HYR_ATC_Jan_11_org 3" xfId="1051"/>
    <cellStyle name="_MD Meeting on 17.12.08 AO_HYR_ATC_Jan_11_org 4" xfId="1052"/>
    <cellStyle name="_MD Meeting on 17.12.08 AO_HYR_ATC_Jan_11_org 5" xfId="1053"/>
    <cellStyle name="_MD Meeting on 17.12.08 AO_HYR_ATC_Jan_11_org 6" xfId="1054"/>
    <cellStyle name="_MD Meeting on 17.12.08 AO_P&amp;F Zone" xfId="1055"/>
    <cellStyle name="_MD Meeting on 17.12.08 AO_P&amp;F Zone 2" xfId="1056"/>
    <cellStyle name="_MD Meeting on 17.12.08 AO_P&amp;F Zone 3" xfId="1057"/>
    <cellStyle name="_MD Meeting on 17.12.08 AO_P&amp;F Zone 4" xfId="1058"/>
    <cellStyle name="_MD Meeting on 17.12.08 AO_P&amp;F Zone 5" xfId="1059"/>
    <cellStyle name="_MD Meeting on 17.12.08 AO_P&amp;F Zone 6" xfId="1060"/>
    <cellStyle name="_MD Meeting on 17.12.08 AO_Revise-CTA(NF, Spill OVer Works)." xfId="1061"/>
    <cellStyle name="_MD Meeting on 17.12.08 AO_Revise-CTA(NF, Spill OVer Works). 2" xfId="1062"/>
    <cellStyle name="_MD Meeting on 17.12.08 AO_Revise-CTA(NF, Spill OVer Works). 3" xfId="1063"/>
    <cellStyle name="_MD Meeting on 17.12.08 AO_Revise-CTA(NF, Spill OVer Works). 4" xfId="1064"/>
    <cellStyle name="_MD Meeting on 17.12.08 AO_Revise-CTA(NF, Spill OVer Works). 5" xfId="1065"/>
    <cellStyle name="_MD Meeting on 17.12.08 AO_Revise-CTA(NF, Spill OVer Works). 6" xfId="1066"/>
    <cellStyle name="_MEETING AuG-2010" xfId="1067"/>
    <cellStyle name="_Meeting files July-09" xfId="1068"/>
    <cellStyle name="_Meting 17.1.09 Accounts" xfId="1069"/>
    <cellStyle name="_Meting 17.1.09 Accounts_April-11_ATC(1)" xfId="1070"/>
    <cellStyle name="_Meting 17.1.09 Accounts_ATC APR-11 HYR" xfId="1071"/>
    <cellStyle name="_Meting 17.1.09 Accounts_ATC APR-11 HYR 2" xfId="1072"/>
    <cellStyle name="_Meting 17.1.09 Accounts_ATC MLK REVISED JUNE 10" xfId="1073"/>
    <cellStyle name="_Meting 17.1.09 Accounts_ATC MLK REVISED JUNE 10_April-11_ATC(1)" xfId="1074"/>
    <cellStyle name="_Meting 17.1.09 Accounts_ATC MLK REVISED JUNE 10_ATC APR-11 HYR" xfId="1075"/>
    <cellStyle name="_Meting 17.1.09 Accounts_ATC MLK REVISED JUNE 10_ATC APR-11 HYR 2" xfId="1076"/>
    <cellStyle name="_Meting 17.1.09 Accounts_ATC MLK REVISED JUNE 10_ATC oct 10 hyr dn org 2003 format" xfId="1077"/>
    <cellStyle name="_Meting 17.1.09 Accounts_ATC MLK REVISED JUNE 10_ATC_FEB__2011_hyr_dn" xfId="1078"/>
    <cellStyle name="_Meting 17.1.09 Accounts_ATC MLK REVISED JUNE 10_ATC_FEB__2011_hyr_dn 2" xfId="1079"/>
    <cellStyle name="_Meting 17.1.09 Accounts_ATC MLK REVISED JUNE 10_ATC_FEB__2011_hyr_dn 3" xfId="1080"/>
    <cellStyle name="_Meting 17.1.09 Accounts_ATC MLK REVISED JUNE 10_ATC_FEB__2011_hyr_dn 4" xfId="1081"/>
    <cellStyle name="_Meting 17.1.09 Accounts_ATC MLK REVISED JUNE 10_ATC_FEB__2011_hyr_dn 5" xfId="1082"/>
    <cellStyle name="_Meting 17.1.09 Accounts_ATC MLK REVISED JUNE 10_ATC_FEB__2011_hyr_dn 6" xfId="1083"/>
    <cellStyle name="_Meting 17.1.09 Accounts_ATC MLK REVISED JUNE 10_Feb-11_ATC HRR" xfId="1084"/>
    <cellStyle name="_Meting 17.1.09 Accounts_ATC MLK REVISED JUNE 10_Feb-11_ATC HRR_Chief_off_format" xfId="1085"/>
    <cellStyle name="_Meting 17.1.09 Accounts_ATC MLK REVISED JUNE 10_Harihar_All ATC_" xfId="1086"/>
    <cellStyle name="_Meting 17.1.09 Accounts_ATC MLK REVISED JUNE 10_Harihar_ATC__April-11" xfId="1087"/>
    <cellStyle name="_Meting 17.1.09 Accounts_ATC MLK REVISED JUNE 10_Harihar_division_ATC-11(1)" xfId="1088"/>
    <cellStyle name="_Meting 17.1.09 Accounts_ATC MLK REVISED JUNE 10_HRR" xfId="1089"/>
    <cellStyle name="_Meting 17.1.09 Accounts_ATC MLK REVISED JUNE 10_HRR ATC Dec-10 ATC" xfId="1090"/>
    <cellStyle name="_Meting 17.1.09 Accounts_ATC MLK REVISED JUNE 10_HRR ATC Dec-10 ATC_Chief_off_format" xfId="1091"/>
    <cellStyle name="_Meting 17.1.09 Accounts_ATC MLK REVISED JUNE 10_HRR ATC Jan-11" xfId="1092"/>
    <cellStyle name="_Meting 17.1.09 Accounts_ATC MLK REVISED JUNE 10_HRR ATC Jan-11_Chief_off_format" xfId="1093"/>
    <cellStyle name="_Meting 17.1.09 Accounts_ATC MLK REVISED JUNE 10_HRR ATC June-11" xfId="1094"/>
    <cellStyle name="_Meting 17.1.09 Accounts_ATC MLK REVISED JUNE 10_HRR March-11_ATC" xfId="1095"/>
    <cellStyle name="_Meting 17.1.09 Accounts_ATC MLK REVISED JUNE 10_HRR March-11_ATC_Chief_off_format" xfId="1096"/>
    <cellStyle name="_Meting 17.1.09 Accounts_ATC MLK REVISED JUNE 10_HRR Nov-10_ATC" xfId="1097"/>
    <cellStyle name="_Meting 17.1.09 Accounts_ATC MLK REVISED JUNE 10_HRR__ATC  May-11" xfId="1098"/>
    <cellStyle name="_Meting 17.1.09 Accounts_ATC MLK REVISED JUNE 10_HYR" xfId="1099"/>
    <cellStyle name="_Meting 17.1.09 Accounts_ATC MLK REVISED JUNE 10_HYR 2" xfId="1100"/>
    <cellStyle name="_Meting 17.1.09 Accounts_ATC MLK REVISED JUNE 10_HYR_ATC_Jan_11_org" xfId="1101"/>
    <cellStyle name="_Meting 17.1.09 Accounts_ATC MLK REVISED JUNE 10_HYR_ATC_Jan_11_org 2" xfId="1102"/>
    <cellStyle name="_Meting 17.1.09 Accounts_ATC MLK REVISED JUNE 10_HYR_ATC_Jan_11_org 3" xfId="1103"/>
    <cellStyle name="_Meting 17.1.09 Accounts_ATC MLK REVISED JUNE 10_HYR_ATC_Jan_11_org 4" xfId="1104"/>
    <cellStyle name="_Meting 17.1.09 Accounts_ATC MLK REVISED JUNE 10_HYR_ATC_Jan_11_org 5" xfId="1105"/>
    <cellStyle name="_Meting 17.1.09 Accounts_ATC MLK REVISED JUNE 10_HYR_ATC_Jan_11_org 6" xfId="1106"/>
    <cellStyle name="_Meting 17.1.09 Accounts_ATC oct 10 hyr dn org 2003 format" xfId="1107"/>
    <cellStyle name="_Meting 17.1.09 Accounts_ATC Revised june 10" xfId="1108"/>
    <cellStyle name="_Meting 17.1.09 Accounts_ATC Revised june 10_ATC APR-11 HYR" xfId="1109"/>
    <cellStyle name="_Meting 17.1.09 Accounts_ATC Revised june 10_ATC APR-11 HYR 2" xfId="1110"/>
    <cellStyle name="_Meting 17.1.09 Accounts_ATC Revised june 10_ATC_FEB__2011_hyr_dn" xfId="1111"/>
    <cellStyle name="_Meting 17.1.09 Accounts_ATC Revised june 10_ATC_FEB__2011_hyr_dn 2" xfId="1112"/>
    <cellStyle name="_Meting 17.1.09 Accounts_ATC Revised june 10_ATC_FEB__2011_hyr_dn 3" xfId="1113"/>
    <cellStyle name="_Meting 17.1.09 Accounts_ATC Revised june 10_ATC_FEB__2011_hyr_dn 4" xfId="1114"/>
    <cellStyle name="_Meting 17.1.09 Accounts_ATC Revised june 10_ATC_FEB__2011_hyr_dn 5" xfId="1115"/>
    <cellStyle name="_Meting 17.1.09 Accounts_ATC Revised june 10_ATC_FEB__2011_hyr_dn 6" xfId="1116"/>
    <cellStyle name="_Meting 17.1.09 Accounts_ATC Revised june 10_HYR" xfId="1117"/>
    <cellStyle name="_Meting 17.1.09 Accounts_ATC Revised june 10_HYR 2" xfId="1118"/>
    <cellStyle name="_Meting 17.1.09 Accounts_ATC Revised june 10_HYR_ATC_Jan_11_org" xfId="1119"/>
    <cellStyle name="_Meting 17.1.09 Accounts_ATC Revised june 10_HYR_ATC_Jan_11_org 2" xfId="1120"/>
    <cellStyle name="_Meting 17.1.09 Accounts_ATC Revised june 10_HYR_ATC_Jan_11_org 3" xfId="1121"/>
    <cellStyle name="_Meting 17.1.09 Accounts_ATC Revised june 10_HYR_ATC_Jan_11_org 4" xfId="1122"/>
    <cellStyle name="_Meting 17.1.09 Accounts_ATC Revised june 10_HYR_ATC_Jan_11_org 5" xfId="1123"/>
    <cellStyle name="_Meting 17.1.09 Accounts_ATC Revised june 10_HYR_ATC_Jan_11_org 6" xfId="1124"/>
    <cellStyle name="_Meting 17.1.09 Accounts_ATC_FEB__2011_hyr_dn" xfId="1125"/>
    <cellStyle name="_Meting 17.1.09 Accounts_ATC_FEB__2011_hyr_dn 2" xfId="1126"/>
    <cellStyle name="_Meting 17.1.09 Accounts_ATC_FEB__2011_hyr_dn 3" xfId="1127"/>
    <cellStyle name="_Meting 17.1.09 Accounts_ATC_FEB__2011_hyr_dn 4" xfId="1128"/>
    <cellStyle name="_Meting 17.1.09 Accounts_ATC_FEB__2011_hyr_dn 5" xfId="1129"/>
    <cellStyle name="_Meting 17.1.09 Accounts_ATC_FEB__2011_hyr_dn 6" xfId="1130"/>
    <cellStyle name="_Meting 17.1.09 Accounts_Circle- Feb 2011 SOW P&amp;M" xfId="1131"/>
    <cellStyle name="_Meting 17.1.09 Accounts_Circle- Feb 2011 SOW P&amp;M 2" xfId="1132"/>
    <cellStyle name="_Meting 17.1.09 Accounts_Circle- Feb 2011 SOW P&amp;M 3" xfId="1133"/>
    <cellStyle name="_Meting 17.1.09 Accounts_Circle- Feb 2011 SOW P&amp;M 4" xfId="1134"/>
    <cellStyle name="_Meting 17.1.09 Accounts_Circle- Feb 2011 SOW P&amp;M 5" xfId="1135"/>
    <cellStyle name="_Meting 17.1.09 Accounts_Circle- Feb 2011 SOW P&amp;M 6" xfId="1136"/>
    <cellStyle name="_Meting 17.1.09 Accounts_Circle- Feb 2011 SOW P&amp;M_Copy P&amp;F Dec-2011(F)" xfId="1137"/>
    <cellStyle name="_Meting 17.1.09 Accounts_Circle- Jan 2011 SOW P&amp;M" xfId="1138"/>
    <cellStyle name="_Meting 17.1.09 Accounts_Circle- Jan 2011 SOW P&amp;M 2" xfId="1139"/>
    <cellStyle name="_Meting 17.1.09 Accounts_Circle- Jan 2011 SOW P&amp;M 3" xfId="1140"/>
    <cellStyle name="_Meting 17.1.09 Accounts_Circle- Jan 2011 SOW P&amp;M 4" xfId="1141"/>
    <cellStyle name="_Meting 17.1.09 Accounts_Circle- Jan 2011 SOW P&amp;M 5" xfId="1142"/>
    <cellStyle name="_Meting 17.1.09 Accounts_Circle- Jan 2011 SOW P&amp;M 6" xfId="1143"/>
    <cellStyle name="_Meting 17.1.09 Accounts_Circle-_August_2010_SOW_P&amp;M(1)" xfId="1144"/>
    <cellStyle name="_Meting 17.1.09 Accounts_Circle-_August_2010_SOW_P&amp;M(1) 2" xfId="1145"/>
    <cellStyle name="_Meting 17.1.09 Accounts_Circle-_August_2010_SOW_P&amp;M(1) 3" xfId="1146"/>
    <cellStyle name="_Meting 17.1.09 Accounts_Circle-_August_2010_SOW_P&amp;M(1) 4" xfId="1147"/>
    <cellStyle name="_Meting 17.1.09 Accounts_Circle-_August_2010_SOW_P&amp;M(1) 5" xfId="1148"/>
    <cellStyle name="_Meting 17.1.09 Accounts_Circle-_August_2010_SOW_P&amp;M(1) 6" xfId="1149"/>
    <cellStyle name="_Meting 17.1.09 Accounts_Circle-_August_2010_SOW_P&amp;M(1)_Copy P&amp;F Dec-2011(F)" xfId="1150"/>
    <cellStyle name="_Meting 17.1.09 Accounts_CTA" xfId="1151"/>
    <cellStyle name="_Meting 17.1.09 Accounts_CTA(R)_Aug-09" xfId="1152"/>
    <cellStyle name="_Meting 17.1.09 Accounts_CTA(R)_Aug-09_Circle- Feb 2011 SOW P&amp;M" xfId="1153"/>
    <cellStyle name="_Meting 17.1.09 Accounts_CTA(R)_Aug-09_Circle- Feb 2011 SOW P&amp;M 2" xfId="1154"/>
    <cellStyle name="_Meting 17.1.09 Accounts_CTA(R)_Aug-09_Circle- Feb 2011 SOW P&amp;M 3" xfId="1155"/>
    <cellStyle name="_Meting 17.1.09 Accounts_CTA(R)_Aug-09_Circle- Feb 2011 SOW P&amp;M 4" xfId="1156"/>
    <cellStyle name="_Meting 17.1.09 Accounts_CTA(R)_Aug-09_Circle- Feb 2011 SOW P&amp;M 5" xfId="1157"/>
    <cellStyle name="_Meting 17.1.09 Accounts_CTA(R)_Aug-09_Circle- Feb 2011 SOW P&amp;M 6" xfId="1158"/>
    <cellStyle name="_Meting 17.1.09 Accounts_CTA(R)_Aug-09_Circle- Feb 2011 SOW P&amp;M_Copy P&amp;F Dec-2011(F)" xfId="1159"/>
    <cellStyle name="_Meting 17.1.09 Accounts_CTA(R)_Aug-09_Circle- Jan 2011 SOW P&amp;M" xfId="1160"/>
    <cellStyle name="_Meting 17.1.09 Accounts_CTA(R)_Aug-09_Circle- Jan 2011 SOW P&amp;M 2" xfId="1161"/>
    <cellStyle name="_Meting 17.1.09 Accounts_CTA(R)_Aug-09_Circle- Jan 2011 SOW P&amp;M 3" xfId="1162"/>
    <cellStyle name="_Meting 17.1.09 Accounts_CTA(R)_Aug-09_Circle- Jan 2011 SOW P&amp;M 4" xfId="1163"/>
    <cellStyle name="_Meting 17.1.09 Accounts_CTA(R)_Aug-09_Circle- Jan 2011 SOW P&amp;M 5" xfId="1164"/>
    <cellStyle name="_Meting 17.1.09 Accounts_CTA(R)_Aug-09_Circle- Jan 2011 SOW P&amp;M 6" xfId="1165"/>
    <cellStyle name="_Meting 17.1.09 Accounts_CTA(R)_Aug-09_Circle-_August_2010_SOW_P&amp;M(1)" xfId="1166"/>
    <cellStyle name="_Meting 17.1.09 Accounts_CTA(R)_Aug-09_Circle-_August_2010_SOW_P&amp;M(1) 2" xfId="1167"/>
    <cellStyle name="_Meting 17.1.09 Accounts_CTA(R)_Aug-09_Circle-_August_2010_SOW_P&amp;M(1) 3" xfId="1168"/>
    <cellStyle name="_Meting 17.1.09 Accounts_CTA(R)_Aug-09_Circle-_August_2010_SOW_P&amp;M(1) 4" xfId="1169"/>
    <cellStyle name="_Meting 17.1.09 Accounts_CTA(R)_Aug-09_Circle-_August_2010_SOW_P&amp;M(1) 5" xfId="1170"/>
    <cellStyle name="_Meting 17.1.09 Accounts_CTA(R)_Aug-09_Circle-_August_2010_SOW_P&amp;M(1) 6" xfId="1171"/>
    <cellStyle name="_Meting 17.1.09 Accounts_CTA(R)_Aug-09_Circle-_August_2010_SOW_P&amp;M(1)_Copy P&amp;F Dec-2011(F)" xfId="1172"/>
    <cellStyle name="_Meting 17.1.09 Accounts_CTA(R)_Aug-09_P&amp;F Zone" xfId="1173"/>
    <cellStyle name="_Meting 17.1.09 Accounts_CTA(R)_Aug-09_P&amp;F Zone 2" xfId="1174"/>
    <cellStyle name="_Meting 17.1.09 Accounts_CTA(R)_Aug-09_P&amp;F Zone 3" xfId="1175"/>
    <cellStyle name="_Meting 17.1.09 Accounts_CTA(R)_Aug-09_P&amp;F Zone 4" xfId="1176"/>
    <cellStyle name="_Meting 17.1.09 Accounts_CTA(R)_Aug-09_P&amp;F Zone 5" xfId="1177"/>
    <cellStyle name="_Meting 17.1.09 Accounts_CTA(R)_Aug-09_P&amp;F Zone 6" xfId="1178"/>
    <cellStyle name="_Meting 17.1.09 Accounts_CTA(R)_Aug-09_Revise-CTA(NF, Spill OVer Works)." xfId="1179"/>
    <cellStyle name="_Meting 17.1.09 Accounts_CTA(R)_Aug-09_Revise-CTA(NF, Spill OVer Works). 2" xfId="1180"/>
    <cellStyle name="_Meting 17.1.09 Accounts_CTA(R)_Aug-09_Revise-CTA(NF, Spill OVer Works). 3" xfId="1181"/>
    <cellStyle name="_Meting 17.1.09 Accounts_CTA(R)_Aug-09_Revise-CTA(NF, Spill OVer Works). 4" xfId="1182"/>
    <cellStyle name="_Meting 17.1.09 Accounts_CTA(R)_Aug-09_Revise-CTA(NF, Spill OVer Works). 5" xfId="1183"/>
    <cellStyle name="_Meting 17.1.09 Accounts_CTA(R)_Aug-09_Revise-CTA(NF, Spill OVer Works). 6" xfId="1184"/>
    <cellStyle name="_Meting 17.1.09 Accounts_CTA_Circle- Feb 2011 SOW P&amp;M" xfId="1185"/>
    <cellStyle name="_Meting 17.1.09 Accounts_CTA_Circle- Feb 2011 SOW P&amp;M 2" xfId="1186"/>
    <cellStyle name="_Meting 17.1.09 Accounts_CTA_Circle- Feb 2011 SOW P&amp;M 3" xfId="1187"/>
    <cellStyle name="_Meting 17.1.09 Accounts_CTA_Circle- Feb 2011 SOW P&amp;M 4" xfId="1188"/>
    <cellStyle name="_Meting 17.1.09 Accounts_CTA_Circle- Feb 2011 SOW P&amp;M 5" xfId="1189"/>
    <cellStyle name="_Meting 17.1.09 Accounts_CTA_Circle- Feb 2011 SOW P&amp;M 6" xfId="1190"/>
    <cellStyle name="_Meting 17.1.09 Accounts_CTA_Circle- Feb 2011 SOW P&amp;M_Copy P&amp;F Dec-2011(F)" xfId="1191"/>
    <cellStyle name="_Meting 17.1.09 Accounts_CTA_Circle- Jan 2011 SOW P&amp;M" xfId="1192"/>
    <cellStyle name="_Meting 17.1.09 Accounts_CTA_Circle- Jan 2011 SOW P&amp;M 2" xfId="1193"/>
    <cellStyle name="_Meting 17.1.09 Accounts_CTA_Circle- Jan 2011 SOW P&amp;M 3" xfId="1194"/>
    <cellStyle name="_Meting 17.1.09 Accounts_CTA_Circle- Jan 2011 SOW P&amp;M 4" xfId="1195"/>
    <cellStyle name="_Meting 17.1.09 Accounts_CTA_Circle- Jan 2011 SOW P&amp;M 5" xfId="1196"/>
    <cellStyle name="_Meting 17.1.09 Accounts_CTA_Circle- Jan 2011 SOW P&amp;M 6" xfId="1197"/>
    <cellStyle name="_Meting 17.1.09 Accounts_CTA_Circle-_August_2010_SOW_P&amp;M(1)" xfId="1198"/>
    <cellStyle name="_Meting 17.1.09 Accounts_CTA_Circle-_August_2010_SOW_P&amp;M(1) 2" xfId="1199"/>
    <cellStyle name="_Meting 17.1.09 Accounts_CTA_Circle-_August_2010_SOW_P&amp;M(1) 3" xfId="1200"/>
    <cellStyle name="_Meting 17.1.09 Accounts_CTA_Circle-_August_2010_SOW_P&amp;M(1) 4" xfId="1201"/>
    <cellStyle name="_Meting 17.1.09 Accounts_CTA_Circle-_August_2010_SOW_P&amp;M(1) 5" xfId="1202"/>
    <cellStyle name="_Meting 17.1.09 Accounts_CTA_Circle-_August_2010_SOW_P&amp;M(1) 6" xfId="1203"/>
    <cellStyle name="_Meting 17.1.09 Accounts_CTA_Circle-_August_2010_SOW_P&amp;M(1)_Copy P&amp;F Dec-2011(F)" xfId="1204"/>
    <cellStyle name="_Meting 17.1.09 Accounts_CTA_P&amp;F Zone" xfId="1205"/>
    <cellStyle name="_Meting 17.1.09 Accounts_CTA_P&amp;F Zone 2" xfId="1206"/>
    <cellStyle name="_Meting 17.1.09 Accounts_CTA_P&amp;F Zone 3" xfId="1207"/>
    <cellStyle name="_Meting 17.1.09 Accounts_CTA_P&amp;F Zone 4" xfId="1208"/>
    <cellStyle name="_Meting 17.1.09 Accounts_CTA_P&amp;F Zone 5" xfId="1209"/>
    <cellStyle name="_Meting 17.1.09 Accounts_CTA_P&amp;F Zone 6" xfId="1210"/>
    <cellStyle name="_Meting 17.1.09 Accounts_CTA_Revise-CTA(NF, Spill OVer Works)." xfId="1211"/>
    <cellStyle name="_Meting 17.1.09 Accounts_CTA_Revise-CTA(NF, Spill OVer Works). 2" xfId="1212"/>
    <cellStyle name="_Meting 17.1.09 Accounts_CTA_Revise-CTA(NF, Spill OVer Works). 3" xfId="1213"/>
    <cellStyle name="_Meting 17.1.09 Accounts_CTA_Revise-CTA(NF, Spill OVer Works). 4" xfId="1214"/>
    <cellStyle name="_Meting 17.1.09 Accounts_CTA_Revise-CTA(NF, Spill OVer Works). 5" xfId="1215"/>
    <cellStyle name="_Meting 17.1.09 Accounts_CTA_Revise-CTA(NF, Spill OVer Works). 6" xfId="1216"/>
    <cellStyle name="_Meting 17.1.09 Accounts_Division_wise_capex_works_se-dvg(1)" xfId="1217"/>
    <cellStyle name="_Meting 17.1.09 Accounts_Feb-11_ATC HRR" xfId="1218"/>
    <cellStyle name="_Meting 17.1.09 Accounts_Feb-11_ATC HRR_Chief_off_format" xfId="1219"/>
    <cellStyle name="_Meting 17.1.09 Accounts_Feederwise_ATC CLK" xfId="1220"/>
    <cellStyle name="_Meting 17.1.09 Accounts_Feederwise_ATC CLK_ATC APR-11 HYR" xfId="1221"/>
    <cellStyle name="_Meting 17.1.09 Accounts_Feederwise_ATC CLK_ATC APR-11 HYR 2" xfId="1222"/>
    <cellStyle name="_Meting 17.1.09 Accounts_Feederwise_ATC CLK_ATC_FEB__2011_hyr_dn" xfId="1223"/>
    <cellStyle name="_Meting 17.1.09 Accounts_Feederwise_ATC CLK_ATC_FEB__2011_hyr_dn 2" xfId="1224"/>
    <cellStyle name="_Meting 17.1.09 Accounts_Feederwise_ATC CLK_ATC_FEB__2011_hyr_dn 3" xfId="1225"/>
    <cellStyle name="_Meting 17.1.09 Accounts_Feederwise_ATC CLK_ATC_FEB__2011_hyr_dn 4" xfId="1226"/>
    <cellStyle name="_Meting 17.1.09 Accounts_Feederwise_ATC CLK_ATC_FEB__2011_hyr_dn 5" xfId="1227"/>
    <cellStyle name="_Meting 17.1.09 Accounts_Feederwise_ATC CLK_ATC_FEB__2011_hyr_dn 6" xfId="1228"/>
    <cellStyle name="_Meting 17.1.09 Accounts_Feederwise_ATC CLK_HYR" xfId="1229"/>
    <cellStyle name="_Meting 17.1.09 Accounts_Feederwise_ATC CLK_HYR 2" xfId="1230"/>
    <cellStyle name="_Meting 17.1.09 Accounts_Feederwise_ATC CLK_HYR_ATC_Jan_11_org" xfId="1231"/>
    <cellStyle name="_Meting 17.1.09 Accounts_Feederwise_ATC CLK_HYR_ATC_Jan_11_org 2" xfId="1232"/>
    <cellStyle name="_Meting 17.1.09 Accounts_Feederwise_ATC CLK_HYR_ATC_Jan_11_org 3" xfId="1233"/>
    <cellStyle name="_Meting 17.1.09 Accounts_Feederwise_ATC CLK_HYR_ATC_Jan_11_org 4" xfId="1234"/>
    <cellStyle name="_Meting 17.1.09 Accounts_Feederwise_ATC CLK_HYR_ATC_Jan_11_org 5" xfId="1235"/>
    <cellStyle name="_Meting 17.1.09 Accounts_Feederwise_ATC CLK_HYR_ATC_Jan_11_org 6" xfId="1236"/>
    <cellStyle name="_Meting 17.1.09 Accounts_Feederwise_ATC_AUG-10 (5)" xfId="1237"/>
    <cellStyle name="_Meting 17.1.09 Accounts_Feederwise_ATC_AUG-10 (5)_ATC APR-11 HYR" xfId="1238"/>
    <cellStyle name="_Meting 17.1.09 Accounts_Feederwise_ATC_AUG-10 (5)_ATC APR-11 HYR 2" xfId="1239"/>
    <cellStyle name="_Meting 17.1.09 Accounts_Feederwise_ATC_AUG-10 (5)_ATC_FEB__2011_hyr_dn" xfId="1240"/>
    <cellStyle name="_Meting 17.1.09 Accounts_Feederwise_ATC_AUG-10 (5)_ATC_FEB__2011_hyr_dn 2" xfId="1241"/>
    <cellStyle name="_Meting 17.1.09 Accounts_Feederwise_ATC_AUG-10 (5)_ATC_FEB__2011_hyr_dn 3" xfId="1242"/>
    <cellStyle name="_Meting 17.1.09 Accounts_Feederwise_ATC_AUG-10 (5)_ATC_FEB__2011_hyr_dn 4" xfId="1243"/>
    <cellStyle name="_Meting 17.1.09 Accounts_Feederwise_ATC_AUG-10 (5)_ATC_FEB__2011_hyr_dn 5" xfId="1244"/>
    <cellStyle name="_Meting 17.1.09 Accounts_Feederwise_ATC_AUG-10 (5)_ATC_FEB__2011_hyr_dn 6" xfId="1245"/>
    <cellStyle name="_Meting 17.1.09 Accounts_Feederwise_ATC_AUG-10 (5)_HYR" xfId="1246"/>
    <cellStyle name="_Meting 17.1.09 Accounts_Feederwise_ATC_AUG-10 (5)_HYR 2" xfId="1247"/>
    <cellStyle name="_Meting 17.1.09 Accounts_Harihar_All ATC_" xfId="1248"/>
    <cellStyle name="_Meting 17.1.09 Accounts_Harihar_ATC__April-11" xfId="1249"/>
    <cellStyle name="_Meting 17.1.09 Accounts_Harihar_division_ATC-11(1)" xfId="1250"/>
    <cellStyle name="_Meting 17.1.09 Accounts_HRR" xfId="1251"/>
    <cellStyle name="_Meting 17.1.09 Accounts_HRR ATC Dec-10 ATC" xfId="1252"/>
    <cellStyle name="_Meting 17.1.09 Accounts_HRR ATC Dec-10 ATC_Chief_off_format" xfId="1253"/>
    <cellStyle name="_Meting 17.1.09 Accounts_HRR ATC Jan-11" xfId="1254"/>
    <cellStyle name="_Meting 17.1.09 Accounts_HRR ATC Jan-11_Chief_off_format" xfId="1255"/>
    <cellStyle name="_Meting 17.1.09 Accounts_HRR ATC June-11" xfId="1256"/>
    <cellStyle name="_Meting 17.1.09 Accounts_HRR March-11_ATC" xfId="1257"/>
    <cellStyle name="_Meting 17.1.09 Accounts_HRR March-11_ATC_Chief_off_format" xfId="1258"/>
    <cellStyle name="_Meting 17.1.09 Accounts_HRR Nov-10_ATC" xfId="1259"/>
    <cellStyle name="_Meting 17.1.09 Accounts_HRR__ATC  May-11" xfId="1260"/>
    <cellStyle name="_Meting 17.1.09 Accounts_HYR" xfId="1261"/>
    <cellStyle name="_Meting 17.1.09 Accounts_HYR 2" xfId="1262"/>
    <cellStyle name="_Meting 17.1.09 Accounts_HYR_ATC_Jan_11_org" xfId="1263"/>
    <cellStyle name="_Meting 17.1.09 Accounts_HYR_ATC_Jan_11_org 2" xfId="1264"/>
    <cellStyle name="_Meting 17.1.09 Accounts_HYR_ATC_Jan_11_org 3" xfId="1265"/>
    <cellStyle name="_Meting 17.1.09 Accounts_HYR_ATC_Jan_11_org 4" xfId="1266"/>
    <cellStyle name="_Meting 17.1.09 Accounts_HYR_ATC_Jan_11_org 5" xfId="1267"/>
    <cellStyle name="_Meting 17.1.09 Accounts_HYR_ATC_Jan_11_org 6" xfId="1268"/>
    <cellStyle name="_Meting 17.1.09 Accounts_P&amp;F Zone" xfId="1269"/>
    <cellStyle name="_Meting 17.1.09 Accounts_P&amp;F Zone 2" xfId="1270"/>
    <cellStyle name="_Meting 17.1.09 Accounts_P&amp;F Zone 3" xfId="1271"/>
    <cellStyle name="_Meting 17.1.09 Accounts_P&amp;F Zone 4" xfId="1272"/>
    <cellStyle name="_Meting 17.1.09 Accounts_P&amp;F Zone 5" xfId="1273"/>
    <cellStyle name="_Meting 17.1.09 Accounts_P&amp;F Zone 6" xfId="1274"/>
    <cellStyle name="_Meting 17.1.09 Accounts_Revise-CTA(NF, Spill OVer Works)." xfId="1275"/>
    <cellStyle name="_Meting 17.1.09 Accounts_Revise-CTA(NF, Spill OVer Works). 2" xfId="1276"/>
    <cellStyle name="_Meting 17.1.09 Accounts_Revise-CTA(NF, Spill OVer Works). 3" xfId="1277"/>
    <cellStyle name="_Meting 17.1.09 Accounts_Revise-CTA(NF, Spill OVer Works). 4" xfId="1278"/>
    <cellStyle name="_Meting 17.1.09 Accounts_Revise-CTA(NF, Spill OVer Works). 5" xfId="1279"/>
    <cellStyle name="_Meting 17.1.09 Accounts_Revise-CTA(NF, Spill OVer Works). 6" xfId="1280"/>
    <cellStyle name="_MNR - April  to Sept 09" xfId="1281"/>
    <cellStyle name="_MNR - April  to Sept 09_Anneure_8_&amp;_9_c-format_(Feb-11)(1)" xfId="1282"/>
    <cellStyle name="_MNR - April  to Sept 09_tumkur circle CT-_Formats_-May_2011(1)" xfId="1283"/>
    <cellStyle name="_MNR - April  to Sept 09_tumkur circle CT-_Formats_-May_2011(1) 2" xfId="1284"/>
    <cellStyle name="_MNR - April  to Sept 09_tumkur circle CT-_Formats_-May_2011(1) 3" xfId="1285"/>
    <cellStyle name="_MNR - April  to Sept 09_tumkur circle CT-_Formats_-May_2011(1) 4" xfId="1286"/>
    <cellStyle name="_MNR - April  to Sept 09_tumkur circle CT-_Formats_-May_2011(1) 5" xfId="1287"/>
    <cellStyle name="_MNR - April  to Sept 09_tumkur circle CT-_Formats_-May_2011(1) 6" xfId="1288"/>
    <cellStyle name="_MNR - April  to Sept 09_Z- Format - Sept 2011" xfId="1289"/>
    <cellStyle name="_MNR - April  to Sept 09_Z- Format - Sept 2011 2" xfId="1290"/>
    <cellStyle name="_MNR - April  to Sept 09_Z- Format - Sept 2011_Feb 13" xfId="1291"/>
    <cellStyle name="_MNR - April  to Sept 09_Z- Format - Sept 2011_Feb 13_Test Report &amp; RC's" xfId="1292"/>
    <cellStyle name="_MNR - April  to Sept 09_Z- Format - Sept 2011_Jan 13" xfId="1293"/>
    <cellStyle name="_MNR - April  to Sept 09_Z- Format - Sept 2011_Jan 13_Test Report &amp; RC's" xfId="1294"/>
    <cellStyle name="_OCT -2008 TEAS" xfId="1295"/>
    <cellStyle name="_OCT -2008 TEAS 2" xfId="1296"/>
    <cellStyle name="_Parameters April-10" xfId="1297"/>
    <cellStyle name="_Parameters April-10 2" xfId="1298"/>
    <cellStyle name="_Parameters April-10 2 2" xfId="1299"/>
    <cellStyle name="_Parameters April-10 2 3" xfId="1300"/>
    <cellStyle name="_Parameters April-10 3" xfId="1301"/>
    <cellStyle name="_Parameters April-10 3 2" xfId="1302"/>
    <cellStyle name="_Parameters April-10 3 3" xfId="1303"/>
    <cellStyle name="_Parameters April-10 4" xfId="1304"/>
    <cellStyle name="_Parameters April-10 4 2" xfId="1305"/>
    <cellStyle name="_Parameters April-10 4 3" xfId="1306"/>
    <cellStyle name="_Parameters April-10 5" xfId="1307"/>
    <cellStyle name="_Parameters April-10 6" xfId="1308"/>
    <cellStyle name="_Parameters April-10_Feb 13" xfId="1309"/>
    <cellStyle name="_Parameters April-10_Feb 13_Test Report &amp; RC's" xfId="1310"/>
    <cellStyle name="_Parameters April-10_Jan 13" xfId="1311"/>
    <cellStyle name="_Parameters April-10_Jan 13_Test Report &amp; RC's" xfId="1312"/>
    <cellStyle name="_Parameters May-10" xfId="1313"/>
    <cellStyle name="_Parameters May-10 2" xfId="1314"/>
    <cellStyle name="_Parameters May-10 2 2" xfId="1315"/>
    <cellStyle name="_Parameters May-10 2 3" xfId="1316"/>
    <cellStyle name="_Parameters May-10 3" xfId="1317"/>
    <cellStyle name="_Parameters May-10 3 2" xfId="1318"/>
    <cellStyle name="_Parameters May-10 3 3" xfId="1319"/>
    <cellStyle name="_Parameters May-10 4" xfId="1320"/>
    <cellStyle name="_Parameters May-10 4 2" xfId="1321"/>
    <cellStyle name="_Parameters May-10 4 3" xfId="1322"/>
    <cellStyle name="_Parameters May-10 5" xfId="1323"/>
    <cellStyle name="_Parameters May-10 6" xfId="1324"/>
    <cellStyle name="_Parameters May-10_Feb 13" xfId="1325"/>
    <cellStyle name="_Parameters May-10_Feb 13_Test Report &amp; RC's" xfId="1326"/>
    <cellStyle name="_Parameters May-10_Jan 13" xfId="1327"/>
    <cellStyle name="_Parameters May-10_Jan 13_Test Report &amp; RC's" xfId="1328"/>
    <cellStyle name="_Percentage sharing(1)" xfId="1329"/>
    <cellStyle name="_Performance BESCOM June-10" xfId="1330"/>
    <cellStyle name="_Performance BESCOM June-10_Anneure_8_&amp;_9_c-format_(Feb-11)(1)" xfId="1331"/>
    <cellStyle name="_Performance BESCOM June-10_tumkur circle CT-_Formats_-May_2011(1)" xfId="1332"/>
    <cellStyle name="_Performance BESCOM June-10_tumkur circle CT-_Formats_-May_2011(1) 2" xfId="1333"/>
    <cellStyle name="_Performance BESCOM June-10_tumkur circle CT-_Formats_-May_2011(1) 3" xfId="1334"/>
    <cellStyle name="_Performance BESCOM June-10_tumkur circle CT-_Formats_-May_2011(1) 4" xfId="1335"/>
    <cellStyle name="_Performance BESCOM June-10_tumkur circle CT-_Formats_-May_2011(1) 5" xfId="1336"/>
    <cellStyle name="_Performance BESCOM June-10_tumkur circle CT-_Formats_-May_2011(1) 6" xfId="1337"/>
    <cellStyle name="_PF_Modelling_KPMG v3.0" xfId="1338"/>
    <cellStyle name="_PF_Modelling_KPMG v3.0 2" xfId="1339"/>
    <cellStyle name="_PF_Modelling_KPMG v3.0 2 2" xfId="1340"/>
    <cellStyle name="_PF_Modelling_KPMG v3.0 2 3" xfId="1341"/>
    <cellStyle name="_PF_Modelling_KPMG v3.0 3" xfId="1342"/>
    <cellStyle name="_PF_Modelling_KPMG v3.0 3 2" xfId="1343"/>
    <cellStyle name="_PF_Modelling_KPMG v3.0 3 3" xfId="1344"/>
    <cellStyle name="_PF_Modelling_KPMG v3.0 4" xfId="1345"/>
    <cellStyle name="_PF_Modelling_KPMG v3.0 4 2" xfId="1346"/>
    <cellStyle name="_PF_Modelling_KPMG v3.0 4 3" xfId="1347"/>
    <cellStyle name="_PF_Modelling_KPMG v3.0 5" xfId="1348"/>
    <cellStyle name="_PF_Modelling_KPMG v3.0 6" xfId="1349"/>
    <cellStyle name="_Rev-DVG" xfId="1350"/>
    <cellStyle name="_Rev-DVG 2" xfId="1351"/>
    <cellStyle name="_Rev-DVG 2 2" xfId="1352"/>
    <cellStyle name="_Rev-DVG 2 3" xfId="1353"/>
    <cellStyle name="_Rev-DVG 3" xfId="1354"/>
    <cellStyle name="_Rev-DVG 3 2" xfId="1355"/>
    <cellStyle name="_Rev-DVG 3 3" xfId="1356"/>
    <cellStyle name="_Rev-DVG 4" xfId="1357"/>
    <cellStyle name="_Rev-DVG 4 2" xfId="1358"/>
    <cellStyle name="_Rev-DVG 4 3" xfId="1359"/>
    <cellStyle name="_Rev-DVG 5" xfId="1360"/>
    <cellStyle name="_Rev-DVG 6" xfId="1361"/>
    <cellStyle name="_Rev-DVG_Revised New Format from GM CA -24.02.2012" xfId="1362"/>
    <cellStyle name="_SEP_2008 TEAS" xfId="1363"/>
    <cellStyle name="_SEP_2008 TEAS 2" xfId="1364"/>
    <cellStyle name="_Sept-2007(1)whitefield" xfId="1365"/>
    <cellStyle name="_SOW Circle" xfId="1366"/>
    <cellStyle name="_SOW Circle_Circle- Feb 2011 SOW P&amp;M" xfId="1367"/>
    <cellStyle name="_SOW Circle_Circle- Feb 2011 SOW P&amp;M 2" xfId="1368"/>
    <cellStyle name="_SOW Circle_Circle- Feb 2011 SOW P&amp;M 3" xfId="1369"/>
    <cellStyle name="_SOW Circle_Circle- Feb 2011 SOW P&amp;M 4" xfId="1370"/>
    <cellStyle name="_SOW Circle_Circle- Feb 2011 SOW P&amp;M 5" xfId="1371"/>
    <cellStyle name="_SOW Circle_Circle- Feb 2011 SOW P&amp;M 6" xfId="1372"/>
    <cellStyle name="_SOW Circle_Circle- Feb 2011 SOW P&amp;M_Copy P&amp;F Dec-2011(F)" xfId="1373"/>
    <cellStyle name="_SOW Circle_Circle- Jan 2011 SOW P&amp;M" xfId="1374"/>
    <cellStyle name="_SOW Circle_Circle- Jan 2011 SOW P&amp;M 2" xfId="1375"/>
    <cellStyle name="_SOW Circle_Circle- Jan 2011 SOW P&amp;M 3" xfId="1376"/>
    <cellStyle name="_SOW Circle_Circle- Jan 2011 SOW P&amp;M 4" xfId="1377"/>
    <cellStyle name="_SOW Circle_Circle- Jan 2011 SOW P&amp;M 5" xfId="1378"/>
    <cellStyle name="_SOW Circle_Circle- Jan 2011 SOW P&amp;M 6" xfId="1379"/>
    <cellStyle name="_SOW Circle_Circle-_August_2010_SOW_P&amp;M(1)" xfId="1380"/>
    <cellStyle name="_SOW Circle_Circle-_August_2010_SOW_P&amp;M(1) 2" xfId="1381"/>
    <cellStyle name="_SOW Circle_Circle-_August_2010_SOW_P&amp;M(1) 3" xfId="1382"/>
    <cellStyle name="_SOW Circle_Circle-_August_2010_SOW_P&amp;M(1) 4" xfId="1383"/>
    <cellStyle name="_SOW Circle_Circle-_August_2010_SOW_P&amp;M(1) 5" xfId="1384"/>
    <cellStyle name="_SOW Circle_Circle-_August_2010_SOW_P&amp;M(1) 6" xfId="1385"/>
    <cellStyle name="_SOW Circle_Circle-_August_2010_SOW_P&amp;M(1)_Copy P&amp;F Dec-2011(F)" xfId="1386"/>
    <cellStyle name="_SOW Circle_P&amp;F Zone" xfId="1387"/>
    <cellStyle name="_SOW Circle_P&amp;F Zone 2" xfId="1388"/>
    <cellStyle name="_SOW Circle_P&amp;F Zone 3" xfId="1389"/>
    <cellStyle name="_SOW Circle_P&amp;F Zone 4" xfId="1390"/>
    <cellStyle name="_SOW Circle_P&amp;F Zone 5" xfId="1391"/>
    <cellStyle name="_SOW Circle_P&amp;F Zone 6" xfId="1392"/>
    <cellStyle name="_Spill OVer works" xfId="1393"/>
    <cellStyle name="_Spill OVer works_Circle- Feb 2011 SOW P&amp;M" xfId="1394"/>
    <cellStyle name="_Spill OVer works_Circle- Feb 2011 SOW P&amp;M 2" xfId="1395"/>
    <cellStyle name="_Spill OVer works_Circle- Feb 2011 SOW P&amp;M 3" xfId="1396"/>
    <cellStyle name="_Spill OVer works_Circle- Feb 2011 SOW P&amp;M 4" xfId="1397"/>
    <cellStyle name="_Spill OVer works_Circle- Feb 2011 SOW P&amp;M 5" xfId="1398"/>
    <cellStyle name="_Spill OVer works_Circle- Feb 2011 SOW P&amp;M 6" xfId="1399"/>
    <cellStyle name="_Spill OVer works_Circle- Feb 2011 SOW P&amp;M_Copy P&amp;F Dec-2011(F)" xfId="1400"/>
    <cellStyle name="_Spill OVer works_Circle- Jan 2011 SOW P&amp;M" xfId="1401"/>
    <cellStyle name="_Spill OVer works_Circle- Jan 2011 SOW P&amp;M 2" xfId="1402"/>
    <cellStyle name="_Spill OVer works_Circle- Jan 2011 SOW P&amp;M 3" xfId="1403"/>
    <cellStyle name="_Spill OVer works_Circle- Jan 2011 SOW P&amp;M 4" xfId="1404"/>
    <cellStyle name="_Spill OVer works_Circle- Jan 2011 SOW P&amp;M 5" xfId="1405"/>
    <cellStyle name="_Spill OVer works_Circle- Jan 2011 SOW P&amp;M 6" xfId="1406"/>
    <cellStyle name="_Spill OVer works_Circle-_August_2010_SOW_P&amp;M(1)" xfId="1407"/>
    <cellStyle name="_Spill OVer works_Circle-_August_2010_SOW_P&amp;M(1) 2" xfId="1408"/>
    <cellStyle name="_Spill OVer works_Circle-_August_2010_SOW_P&amp;M(1) 3" xfId="1409"/>
    <cellStyle name="_Spill OVer works_Circle-_August_2010_SOW_P&amp;M(1) 4" xfId="1410"/>
    <cellStyle name="_Spill OVer works_Circle-_August_2010_SOW_P&amp;M(1) 5" xfId="1411"/>
    <cellStyle name="_Spill OVer works_Circle-_August_2010_SOW_P&amp;M(1) 6" xfId="1412"/>
    <cellStyle name="_Spill OVer works_Circle-_August_2010_SOW_P&amp;M(1)_Copy P&amp;F Dec-2011(F)" xfId="1413"/>
    <cellStyle name="_Spill OVer works_P&amp;F Zone" xfId="1414"/>
    <cellStyle name="_Spill OVer works_P&amp;F Zone 2" xfId="1415"/>
    <cellStyle name="_Spill OVer works_P&amp;F Zone 3" xfId="1416"/>
    <cellStyle name="_Spill OVer works_P&amp;F Zone 4" xfId="1417"/>
    <cellStyle name="_Spill OVer works_P&amp;F Zone 5" xfId="1418"/>
    <cellStyle name="_Spill OVer works_P&amp;F Zone 6" xfId="1419"/>
    <cellStyle name="_Sub DCB Feb-09" xfId="1420"/>
    <cellStyle name="_Sub DCB Feb-09_Division_wise_capex_works_se-dvg(1)" xfId="1421"/>
    <cellStyle name="_To Division Office" xfId="1422"/>
    <cellStyle name="_To Division Office 2" xfId="1423"/>
    <cellStyle name="_To Division Office 2 2" xfId="1424"/>
    <cellStyle name="_To Division Office 2 3" xfId="1425"/>
    <cellStyle name="_To Division Office 3" xfId="1426"/>
    <cellStyle name="_To Division Office 3 2" xfId="1427"/>
    <cellStyle name="_To Division Office 3 3" xfId="1428"/>
    <cellStyle name="_To Division Office 4" xfId="1429"/>
    <cellStyle name="_To Division Office 4 2" xfId="1430"/>
    <cellStyle name="_To Division Office 4 3" xfId="1431"/>
    <cellStyle name="_To Division Office 5" xfId="1432"/>
    <cellStyle name="_To Division Office 6" xfId="1433"/>
    <cellStyle name="_To Division Office_Revised New Format from GM CA -24.02.2012" xfId="1434"/>
    <cellStyle name="_W.f 01.08" xfId="1435"/>
    <cellStyle name="_W.F 11.07" xfId="1436"/>
    <cellStyle name="_W.F 12.07" xfId="1437"/>
    <cellStyle name="_w.f Oct2007" xfId="1438"/>
    <cellStyle name="_Whitefield.MSWORD" xfId="1439"/>
    <cellStyle name="=C:\WINNT35\SYSTEM32\COMMAND.COM" xfId="1440"/>
    <cellStyle name="=C:\WINNT35\SYSTEM32\COMMAND.COM 2" xfId="1441"/>
    <cellStyle name="=C:\WINNT35\SYSTEM32\COMMAND.COM 2 2" xfId="1442"/>
    <cellStyle name="=C:\WINNT35\SYSTEM32\COMMAND.COM 2 3" xfId="1443"/>
    <cellStyle name="=C:\WINNT35\SYSTEM32\COMMAND.COM 3" xfId="1444"/>
    <cellStyle name="=C:\WINNT35\SYSTEM32\COMMAND.COM 3 2" xfId="1445"/>
    <cellStyle name="=C:\WINNT35\SYSTEM32\COMMAND.COM 3 3" xfId="1446"/>
    <cellStyle name="=C:\WINNT35\SYSTEM32\COMMAND.COM 4" xfId="1447"/>
    <cellStyle name="=C:\WINNT35\SYSTEM32\COMMAND.COM 4 2" xfId="1448"/>
    <cellStyle name="=C:\WINNT35\SYSTEM32\COMMAND.COM 4 3" xfId="1449"/>
    <cellStyle name="=C:\WINNT35\SYSTEM32\COMMAND.COM 5" xfId="1450"/>
    <cellStyle name="=C:\WINNT35\SYSTEM32\COMMAND.COM 6" xfId="1451"/>
    <cellStyle name="11" xfId="1452"/>
    <cellStyle name="18" xfId="1453"/>
    <cellStyle name="20" xfId="1454"/>
    <cellStyle name="20% - Accent1 2" xfId="1455"/>
    <cellStyle name="20% - Accent1 2 10" xfId="1456"/>
    <cellStyle name="20% - Accent1 2 11" xfId="1457"/>
    <cellStyle name="20% - Accent1 2 12" xfId="1458"/>
    <cellStyle name="20% - Accent1 2 13" xfId="1459"/>
    <cellStyle name="20% - Accent1 2 14" xfId="1460"/>
    <cellStyle name="20% - Accent1 2 15" xfId="1461"/>
    <cellStyle name="20% - Accent1 2 2" xfId="1462"/>
    <cellStyle name="20% - Accent1 2 2 2" xfId="1463"/>
    <cellStyle name="20% - Accent1 2 2 3" xfId="1464"/>
    <cellStyle name="20% - Accent1 2 3" xfId="1465"/>
    <cellStyle name="20% - Accent1 2 3 2" xfId="1466"/>
    <cellStyle name="20% - Accent1 2 4" xfId="1467"/>
    <cellStyle name="20% - Accent1 2 4 2" xfId="1468"/>
    <cellStyle name="20% - Accent1 2 5" xfId="1469"/>
    <cellStyle name="20% - Accent1 2 5 2" xfId="1470"/>
    <cellStyle name="20% - Accent1 2 6" xfId="1471"/>
    <cellStyle name="20% - Accent1 2 7" xfId="1472"/>
    <cellStyle name="20% - Accent1 2 8" xfId="1473"/>
    <cellStyle name="20% - Accent1 2 9" xfId="1474"/>
    <cellStyle name="20% - Accent1 2_C-1  to C-3 Foramt" xfId="1475"/>
    <cellStyle name="20% - Accent1 3" xfId="1476"/>
    <cellStyle name="20% - Accent1 3 10" xfId="1477"/>
    <cellStyle name="20% - Accent1 3 11" xfId="1478"/>
    <cellStyle name="20% - Accent1 3 12" xfId="1479"/>
    <cellStyle name="20% - Accent1 3 13" xfId="1480"/>
    <cellStyle name="20% - Accent1 3 14" xfId="1481"/>
    <cellStyle name="20% - Accent1 3 15" xfId="1482"/>
    <cellStyle name="20% - Accent1 3 2" xfId="1483"/>
    <cellStyle name="20% - Accent1 3 2 2" xfId="1484"/>
    <cellStyle name="20% - Accent1 3 3" xfId="1485"/>
    <cellStyle name="20% - Accent1 3 3 2" xfId="1486"/>
    <cellStyle name="20% - Accent1 3 4" xfId="1487"/>
    <cellStyle name="20% - Accent1 3 4 2" xfId="1488"/>
    <cellStyle name="20% - Accent1 3 5" xfId="1489"/>
    <cellStyle name="20% - Accent1 3 5 2" xfId="1490"/>
    <cellStyle name="20% - Accent1 3 6" xfId="1491"/>
    <cellStyle name="20% - Accent1 3 7" xfId="1492"/>
    <cellStyle name="20% - Accent1 3 8" xfId="1493"/>
    <cellStyle name="20% - Accent1 3 9" xfId="1494"/>
    <cellStyle name="20% - Accent1 3_C-1  to C-3 Foramt" xfId="1495"/>
    <cellStyle name="20% - Accent1 4" xfId="1496"/>
    <cellStyle name="20% - Accent1 4 10" xfId="1497"/>
    <cellStyle name="20% - Accent1 4 11" xfId="1498"/>
    <cellStyle name="20% - Accent1 4 12" xfId="1499"/>
    <cellStyle name="20% - Accent1 4 13" xfId="1500"/>
    <cellStyle name="20% - Accent1 4 14" xfId="1501"/>
    <cellStyle name="20% - Accent1 4 2" xfId="1502"/>
    <cellStyle name="20% - Accent1 4 2 2" xfId="1503"/>
    <cellStyle name="20% - Accent1 4 3" xfId="1504"/>
    <cellStyle name="20% - Accent1 4 3 2" xfId="1505"/>
    <cellStyle name="20% - Accent1 4 4" xfId="1506"/>
    <cellStyle name="20% - Accent1 4 4 2" xfId="1507"/>
    <cellStyle name="20% - Accent1 4 5" xfId="1508"/>
    <cellStyle name="20% - Accent1 4 5 2" xfId="1509"/>
    <cellStyle name="20% - Accent1 4 6" xfId="1510"/>
    <cellStyle name="20% - Accent1 4 7" xfId="1511"/>
    <cellStyle name="20% - Accent1 4 8" xfId="1512"/>
    <cellStyle name="20% - Accent1 4 9" xfId="1513"/>
    <cellStyle name="20% - Accent1 4_hyr" xfId="1514"/>
    <cellStyle name="20% - Accent1 5" xfId="1515"/>
    <cellStyle name="20% - Accent1 5 2" xfId="1516"/>
    <cellStyle name="20% - Accent1 5 3" xfId="1517"/>
    <cellStyle name="20% - Accent1 5 4" xfId="1518"/>
    <cellStyle name="20% - Accent1 5 5" xfId="1519"/>
    <cellStyle name="20% - Accent1 5 6" xfId="1520"/>
    <cellStyle name="20% - Accent1 5 7" xfId="1521"/>
    <cellStyle name="20% - Accent1 5 8" xfId="1522"/>
    <cellStyle name="20% - Accent1 5 9" xfId="1523"/>
    <cellStyle name="20% - Accent1 6" xfId="1524"/>
    <cellStyle name="20% - Accent1 6 2" xfId="1525"/>
    <cellStyle name="20% - Accent1 7" xfId="1526"/>
    <cellStyle name="20% - Accent1 7 2" xfId="1527"/>
    <cellStyle name="20% - Accent1 8" xfId="1528"/>
    <cellStyle name="20% - Accent1 8 2" xfId="1529"/>
    <cellStyle name="20% - Accent1 9" xfId="1530"/>
    <cellStyle name="20% - Accent1 9 2" xfId="1531"/>
    <cellStyle name="20% - Accent2 2" xfId="1532"/>
    <cellStyle name="20% - Accent2 2 10" xfId="1533"/>
    <cellStyle name="20% - Accent2 2 11" xfId="1534"/>
    <cellStyle name="20% - Accent2 2 12" xfId="1535"/>
    <cellStyle name="20% - Accent2 2 13" xfId="1536"/>
    <cellStyle name="20% - Accent2 2 14" xfId="1537"/>
    <cellStyle name="20% - Accent2 2 15" xfId="1538"/>
    <cellStyle name="20% - Accent2 2 2" xfId="1539"/>
    <cellStyle name="20% - Accent2 2 2 2" xfId="1540"/>
    <cellStyle name="20% - Accent2 2 2 3" xfId="1541"/>
    <cellStyle name="20% - Accent2 2 3" xfId="1542"/>
    <cellStyle name="20% - Accent2 2 3 2" xfId="1543"/>
    <cellStyle name="20% - Accent2 2 4" xfId="1544"/>
    <cellStyle name="20% - Accent2 2 4 2" xfId="1545"/>
    <cellStyle name="20% - Accent2 2 5" xfId="1546"/>
    <cellStyle name="20% - Accent2 2 5 2" xfId="1547"/>
    <cellStyle name="20% - Accent2 2 6" xfId="1548"/>
    <cellStyle name="20% - Accent2 2 7" xfId="1549"/>
    <cellStyle name="20% - Accent2 2 8" xfId="1550"/>
    <cellStyle name="20% - Accent2 2 9" xfId="1551"/>
    <cellStyle name="20% - Accent2 2_C-1  to C-3 Foramt" xfId="1552"/>
    <cellStyle name="20% - Accent2 3" xfId="1553"/>
    <cellStyle name="20% - Accent2 3 10" xfId="1554"/>
    <cellStyle name="20% - Accent2 3 11" xfId="1555"/>
    <cellStyle name="20% - Accent2 3 12" xfId="1556"/>
    <cellStyle name="20% - Accent2 3 13" xfId="1557"/>
    <cellStyle name="20% - Accent2 3 14" xfId="1558"/>
    <cellStyle name="20% - Accent2 3 15" xfId="1559"/>
    <cellStyle name="20% - Accent2 3 2" xfId="1560"/>
    <cellStyle name="20% - Accent2 3 2 2" xfId="1561"/>
    <cellStyle name="20% - Accent2 3 3" xfId="1562"/>
    <cellStyle name="20% - Accent2 3 3 2" xfId="1563"/>
    <cellStyle name="20% - Accent2 3 4" xfId="1564"/>
    <cellStyle name="20% - Accent2 3 4 2" xfId="1565"/>
    <cellStyle name="20% - Accent2 3 5" xfId="1566"/>
    <cellStyle name="20% - Accent2 3 5 2" xfId="1567"/>
    <cellStyle name="20% - Accent2 3 6" xfId="1568"/>
    <cellStyle name="20% - Accent2 3 7" xfId="1569"/>
    <cellStyle name="20% - Accent2 3 8" xfId="1570"/>
    <cellStyle name="20% - Accent2 3 9" xfId="1571"/>
    <cellStyle name="20% - Accent2 3_C-1  to C-3 Foramt" xfId="1572"/>
    <cellStyle name="20% - Accent2 4" xfId="1573"/>
    <cellStyle name="20% - Accent2 4 10" xfId="1574"/>
    <cellStyle name="20% - Accent2 4 11" xfId="1575"/>
    <cellStyle name="20% - Accent2 4 12" xfId="1576"/>
    <cellStyle name="20% - Accent2 4 13" xfId="1577"/>
    <cellStyle name="20% - Accent2 4 14" xfId="1578"/>
    <cellStyle name="20% - Accent2 4 2" xfId="1579"/>
    <cellStyle name="20% - Accent2 4 2 2" xfId="1580"/>
    <cellStyle name="20% - Accent2 4 3" xfId="1581"/>
    <cellStyle name="20% - Accent2 4 3 2" xfId="1582"/>
    <cellStyle name="20% - Accent2 4 4" xfId="1583"/>
    <cellStyle name="20% - Accent2 4 4 2" xfId="1584"/>
    <cellStyle name="20% - Accent2 4 5" xfId="1585"/>
    <cellStyle name="20% - Accent2 4 5 2" xfId="1586"/>
    <cellStyle name="20% - Accent2 4 6" xfId="1587"/>
    <cellStyle name="20% - Accent2 4 7" xfId="1588"/>
    <cellStyle name="20% - Accent2 4 8" xfId="1589"/>
    <cellStyle name="20% - Accent2 4 9" xfId="1590"/>
    <cellStyle name="20% - Accent2 4_hyr" xfId="1591"/>
    <cellStyle name="20% - Accent2 5" xfId="1592"/>
    <cellStyle name="20% - Accent2 5 2" xfId="1593"/>
    <cellStyle name="20% - Accent2 5 3" xfId="1594"/>
    <cellStyle name="20% - Accent2 5 4" xfId="1595"/>
    <cellStyle name="20% - Accent2 5 5" xfId="1596"/>
    <cellStyle name="20% - Accent2 5 6" xfId="1597"/>
    <cellStyle name="20% - Accent2 5 7" xfId="1598"/>
    <cellStyle name="20% - Accent2 5 8" xfId="1599"/>
    <cellStyle name="20% - Accent2 5 9" xfId="1600"/>
    <cellStyle name="20% - Accent2 6" xfId="1601"/>
    <cellStyle name="20% - Accent2 6 2" xfId="1602"/>
    <cellStyle name="20% - Accent2 7" xfId="1603"/>
    <cellStyle name="20% - Accent2 7 2" xfId="1604"/>
    <cellStyle name="20% - Accent2 8" xfId="1605"/>
    <cellStyle name="20% - Accent2 8 2" xfId="1606"/>
    <cellStyle name="20% - Accent2 9" xfId="1607"/>
    <cellStyle name="20% - Accent2 9 2" xfId="1608"/>
    <cellStyle name="20% - Accent3 2" xfId="1609"/>
    <cellStyle name="20% - Accent3 2 10" xfId="1610"/>
    <cellStyle name="20% - Accent3 2 11" xfId="1611"/>
    <cellStyle name="20% - Accent3 2 12" xfId="1612"/>
    <cellStyle name="20% - Accent3 2 13" xfId="1613"/>
    <cellStyle name="20% - Accent3 2 14" xfId="1614"/>
    <cellStyle name="20% - Accent3 2 15" xfId="1615"/>
    <cellStyle name="20% - Accent3 2 2" xfId="1616"/>
    <cellStyle name="20% - Accent3 2 2 2" xfId="1617"/>
    <cellStyle name="20% - Accent3 2 2 3" xfId="1618"/>
    <cellStyle name="20% - Accent3 2 3" xfId="1619"/>
    <cellStyle name="20% - Accent3 2 3 2" xfId="1620"/>
    <cellStyle name="20% - Accent3 2 4" xfId="1621"/>
    <cellStyle name="20% - Accent3 2 4 2" xfId="1622"/>
    <cellStyle name="20% - Accent3 2 5" xfId="1623"/>
    <cellStyle name="20% - Accent3 2 5 2" xfId="1624"/>
    <cellStyle name="20% - Accent3 2 6" xfId="1625"/>
    <cellStyle name="20% - Accent3 2 7" xfId="1626"/>
    <cellStyle name="20% - Accent3 2 8" xfId="1627"/>
    <cellStyle name="20% - Accent3 2 9" xfId="1628"/>
    <cellStyle name="20% - Accent3 2_C-1  to C-3 Foramt" xfId="1629"/>
    <cellStyle name="20% - Accent3 3" xfId="1630"/>
    <cellStyle name="20% - Accent3 3 10" xfId="1631"/>
    <cellStyle name="20% - Accent3 3 11" xfId="1632"/>
    <cellStyle name="20% - Accent3 3 12" xfId="1633"/>
    <cellStyle name="20% - Accent3 3 13" xfId="1634"/>
    <cellStyle name="20% - Accent3 3 14" xfId="1635"/>
    <cellStyle name="20% - Accent3 3 15" xfId="1636"/>
    <cellStyle name="20% - Accent3 3 2" xfId="1637"/>
    <cellStyle name="20% - Accent3 3 2 2" xfId="1638"/>
    <cellStyle name="20% - Accent3 3 3" xfId="1639"/>
    <cellStyle name="20% - Accent3 3 3 2" xfId="1640"/>
    <cellStyle name="20% - Accent3 3 4" xfId="1641"/>
    <cellStyle name="20% - Accent3 3 4 2" xfId="1642"/>
    <cellStyle name="20% - Accent3 3 5" xfId="1643"/>
    <cellStyle name="20% - Accent3 3 5 2" xfId="1644"/>
    <cellStyle name="20% - Accent3 3 6" xfId="1645"/>
    <cellStyle name="20% - Accent3 3 7" xfId="1646"/>
    <cellStyle name="20% - Accent3 3 8" xfId="1647"/>
    <cellStyle name="20% - Accent3 3 9" xfId="1648"/>
    <cellStyle name="20% - Accent3 3_C-1  to C-3 Foramt" xfId="1649"/>
    <cellStyle name="20% - Accent3 4" xfId="1650"/>
    <cellStyle name="20% - Accent3 4 10" xfId="1651"/>
    <cellStyle name="20% - Accent3 4 11" xfId="1652"/>
    <cellStyle name="20% - Accent3 4 12" xfId="1653"/>
    <cellStyle name="20% - Accent3 4 13" xfId="1654"/>
    <cellStyle name="20% - Accent3 4 14" xfId="1655"/>
    <cellStyle name="20% - Accent3 4 2" xfId="1656"/>
    <cellStyle name="20% - Accent3 4 2 2" xfId="1657"/>
    <cellStyle name="20% - Accent3 4 3" xfId="1658"/>
    <cellStyle name="20% - Accent3 4 3 2" xfId="1659"/>
    <cellStyle name="20% - Accent3 4 4" xfId="1660"/>
    <cellStyle name="20% - Accent3 4 4 2" xfId="1661"/>
    <cellStyle name="20% - Accent3 4 5" xfId="1662"/>
    <cellStyle name="20% - Accent3 4 5 2" xfId="1663"/>
    <cellStyle name="20% - Accent3 4 6" xfId="1664"/>
    <cellStyle name="20% - Accent3 4 7" xfId="1665"/>
    <cellStyle name="20% - Accent3 4 8" xfId="1666"/>
    <cellStyle name="20% - Accent3 4 9" xfId="1667"/>
    <cellStyle name="20% - Accent3 4_hyr" xfId="1668"/>
    <cellStyle name="20% - Accent3 5" xfId="1669"/>
    <cellStyle name="20% - Accent3 5 2" xfId="1670"/>
    <cellStyle name="20% - Accent3 5 3" xfId="1671"/>
    <cellStyle name="20% - Accent3 5 4" xfId="1672"/>
    <cellStyle name="20% - Accent3 5 5" xfId="1673"/>
    <cellStyle name="20% - Accent3 5 6" xfId="1674"/>
    <cellStyle name="20% - Accent3 5 7" xfId="1675"/>
    <cellStyle name="20% - Accent3 5 8" xfId="1676"/>
    <cellStyle name="20% - Accent3 5 9" xfId="1677"/>
    <cellStyle name="20% - Accent3 6" xfId="1678"/>
    <cellStyle name="20% - Accent3 6 2" xfId="1679"/>
    <cellStyle name="20% - Accent3 7" xfId="1680"/>
    <cellStyle name="20% - Accent3 7 2" xfId="1681"/>
    <cellStyle name="20% - Accent3 8" xfId="1682"/>
    <cellStyle name="20% - Accent3 8 2" xfId="1683"/>
    <cellStyle name="20% - Accent3 9" xfId="1684"/>
    <cellStyle name="20% - Accent3 9 2" xfId="1685"/>
    <cellStyle name="20% - Accent4 2" xfId="1686"/>
    <cellStyle name="20% - Accent4 2 10" xfId="1687"/>
    <cellStyle name="20% - Accent4 2 11" xfId="1688"/>
    <cellStyle name="20% - Accent4 2 12" xfId="1689"/>
    <cellStyle name="20% - Accent4 2 13" xfId="1690"/>
    <cellStyle name="20% - Accent4 2 14" xfId="1691"/>
    <cellStyle name="20% - Accent4 2 15" xfId="1692"/>
    <cellStyle name="20% - Accent4 2 2" xfId="1693"/>
    <cellStyle name="20% - Accent4 2 2 2" xfId="1694"/>
    <cellStyle name="20% - Accent4 2 2 3" xfId="1695"/>
    <cellStyle name="20% - Accent4 2 3" xfId="1696"/>
    <cellStyle name="20% - Accent4 2 3 2" xfId="1697"/>
    <cellStyle name="20% - Accent4 2 4" xfId="1698"/>
    <cellStyle name="20% - Accent4 2 4 2" xfId="1699"/>
    <cellStyle name="20% - Accent4 2 5" xfId="1700"/>
    <cellStyle name="20% - Accent4 2 5 2" xfId="1701"/>
    <cellStyle name="20% - Accent4 2 6" xfId="1702"/>
    <cellStyle name="20% - Accent4 2 7" xfId="1703"/>
    <cellStyle name="20% - Accent4 2 8" xfId="1704"/>
    <cellStyle name="20% - Accent4 2 9" xfId="1705"/>
    <cellStyle name="20% - Accent4 2_C-1  to C-3 Foramt" xfId="1706"/>
    <cellStyle name="20% - Accent4 3" xfId="1707"/>
    <cellStyle name="20% - Accent4 3 10" xfId="1708"/>
    <cellStyle name="20% - Accent4 3 11" xfId="1709"/>
    <cellStyle name="20% - Accent4 3 12" xfId="1710"/>
    <cellStyle name="20% - Accent4 3 13" xfId="1711"/>
    <cellStyle name="20% - Accent4 3 14" xfId="1712"/>
    <cellStyle name="20% - Accent4 3 15" xfId="1713"/>
    <cellStyle name="20% - Accent4 3 2" xfId="1714"/>
    <cellStyle name="20% - Accent4 3 2 2" xfId="1715"/>
    <cellStyle name="20% - Accent4 3 3" xfId="1716"/>
    <cellStyle name="20% - Accent4 3 3 2" xfId="1717"/>
    <cellStyle name="20% - Accent4 3 4" xfId="1718"/>
    <cellStyle name="20% - Accent4 3 4 2" xfId="1719"/>
    <cellStyle name="20% - Accent4 3 5" xfId="1720"/>
    <cellStyle name="20% - Accent4 3 5 2" xfId="1721"/>
    <cellStyle name="20% - Accent4 3 6" xfId="1722"/>
    <cellStyle name="20% - Accent4 3 7" xfId="1723"/>
    <cellStyle name="20% - Accent4 3 8" xfId="1724"/>
    <cellStyle name="20% - Accent4 3 9" xfId="1725"/>
    <cellStyle name="20% - Accent4 3_C-1  to C-3 Foramt" xfId="1726"/>
    <cellStyle name="20% - Accent4 4" xfId="1727"/>
    <cellStyle name="20% - Accent4 4 10" xfId="1728"/>
    <cellStyle name="20% - Accent4 4 11" xfId="1729"/>
    <cellStyle name="20% - Accent4 4 12" xfId="1730"/>
    <cellStyle name="20% - Accent4 4 13" xfId="1731"/>
    <cellStyle name="20% - Accent4 4 14" xfId="1732"/>
    <cellStyle name="20% - Accent4 4 2" xfId="1733"/>
    <cellStyle name="20% - Accent4 4 2 2" xfId="1734"/>
    <cellStyle name="20% - Accent4 4 3" xfId="1735"/>
    <cellStyle name="20% - Accent4 4 3 2" xfId="1736"/>
    <cellStyle name="20% - Accent4 4 4" xfId="1737"/>
    <cellStyle name="20% - Accent4 4 4 2" xfId="1738"/>
    <cellStyle name="20% - Accent4 4 5" xfId="1739"/>
    <cellStyle name="20% - Accent4 4 5 2" xfId="1740"/>
    <cellStyle name="20% - Accent4 4 6" xfId="1741"/>
    <cellStyle name="20% - Accent4 4 7" xfId="1742"/>
    <cellStyle name="20% - Accent4 4 8" xfId="1743"/>
    <cellStyle name="20% - Accent4 4 9" xfId="1744"/>
    <cellStyle name="20% - Accent4 4_hyr" xfId="1745"/>
    <cellStyle name="20% - Accent4 5" xfId="1746"/>
    <cellStyle name="20% - Accent4 5 2" xfId="1747"/>
    <cellStyle name="20% - Accent4 5 3" xfId="1748"/>
    <cellStyle name="20% - Accent4 5 4" xfId="1749"/>
    <cellStyle name="20% - Accent4 5 5" xfId="1750"/>
    <cellStyle name="20% - Accent4 5 6" xfId="1751"/>
    <cellStyle name="20% - Accent4 5 7" xfId="1752"/>
    <cellStyle name="20% - Accent4 5 8" xfId="1753"/>
    <cellStyle name="20% - Accent4 5 9" xfId="1754"/>
    <cellStyle name="20% - Accent4 6" xfId="1755"/>
    <cellStyle name="20% - Accent4 6 2" xfId="1756"/>
    <cellStyle name="20% - Accent4 7" xfId="1757"/>
    <cellStyle name="20% - Accent4 7 2" xfId="1758"/>
    <cellStyle name="20% - Accent4 8" xfId="1759"/>
    <cellStyle name="20% - Accent4 8 2" xfId="1760"/>
    <cellStyle name="20% - Accent4 9" xfId="1761"/>
    <cellStyle name="20% - Accent4 9 2" xfId="1762"/>
    <cellStyle name="20% - Accent5 2" xfId="1763"/>
    <cellStyle name="20% - Accent5 2 10" xfId="1764"/>
    <cellStyle name="20% - Accent5 2 11" xfId="1765"/>
    <cellStyle name="20% - Accent5 2 12" xfId="1766"/>
    <cellStyle name="20% - Accent5 2 13" xfId="1767"/>
    <cellStyle name="20% - Accent5 2 14" xfId="1768"/>
    <cellStyle name="20% - Accent5 2 15" xfId="1769"/>
    <cellStyle name="20% - Accent5 2 2" xfId="1770"/>
    <cellStyle name="20% - Accent5 2 2 2" xfId="1771"/>
    <cellStyle name="20% - Accent5 2 2 3" xfId="1772"/>
    <cellStyle name="20% - Accent5 2 3" xfId="1773"/>
    <cellStyle name="20% - Accent5 2 3 2" xfId="1774"/>
    <cellStyle name="20% - Accent5 2 4" xfId="1775"/>
    <cellStyle name="20% - Accent5 2 4 2" xfId="1776"/>
    <cellStyle name="20% - Accent5 2 5" xfId="1777"/>
    <cellStyle name="20% - Accent5 2 5 2" xfId="1778"/>
    <cellStyle name="20% - Accent5 2 6" xfId="1779"/>
    <cellStyle name="20% - Accent5 2 7" xfId="1780"/>
    <cellStyle name="20% - Accent5 2 8" xfId="1781"/>
    <cellStyle name="20% - Accent5 2 9" xfId="1782"/>
    <cellStyle name="20% - Accent5 2_C-1  to C-3 Foramt" xfId="1783"/>
    <cellStyle name="20% - Accent5 3" xfId="1784"/>
    <cellStyle name="20% - Accent5 3 10" xfId="1785"/>
    <cellStyle name="20% - Accent5 3 11" xfId="1786"/>
    <cellStyle name="20% - Accent5 3 12" xfId="1787"/>
    <cellStyle name="20% - Accent5 3 13" xfId="1788"/>
    <cellStyle name="20% - Accent5 3 14" xfId="1789"/>
    <cellStyle name="20% - Accent5 3 15" xfId="1790"/>
    <cellStyle name="20% - Accent5 3 2" xfId="1791"/>
    <cellStyle name="20% - Accent5 3 2 2" xfId="1792"/>
    <cellStyle name="20% - Accent5 3 3" xfId="1793"/>
    <cellStyle name="20% - Accent5 3 3 2" xfId="1794"/>
    <cellStyle name="20% - Accent5 3 4" xfId="1795"/>
    <cellStyle name="20% - Accent5 3 4 2" xfId="1796"/>
    <cellStyle name="20% - Accent5 3 5" xfId="1797"/>
    <cellStyle name="20% - Accent5 3 5 2" xfId="1798"/>
    <cellStyle name="20% - Accent5 3 6" xfId="1799"/>
    <cellStyle name="20% - Accent5 3 7" xfId="1800"/>
    <cellStyle name="20% - Accent5 3 8" xfId="1801"/>
    <cellStyle name="20% - Accent5 3 9" xfId="1802"/>
    <cellStyle name="20% - Accent5 3_C-1  to C-3 Foramt" xfId="1803"/>
    <cellStyle name="20% - Accent5 4" xfId="1804"/>
    <cellStyle name="20% - Accent5 4 10" xfId="1805"/>
    <cellStyle name="20% - Accent5 4 11" xfId="1806"/>
    <cellStyle name="20% - Accent5 4 12" xfId="1807"/>
    <cellStyle name="20% - Accent5 4 13" xfId="1808"/>
    <cellStyle name="20% - Accent5 4 14" xfId="1809"/>
    <cellStyle name="20% - Accent5 4 2" xfId="1810"/>
    <cellStyle name="20% - Accent5 4 2 2" xfId="1811"/>
    <cellStyle name="20% - Accent5 4 3" xfId="1812"/>
    <cellStyle name="20% - Accent5 4 3 2" xfId="1813"/>
    <cellStyle name="20% - Accent5 4 4" xfId="1814"/>
    <cellStyle name="20% - Accent5 4 4 2" xfId="1815"/>
    <cellStyle name="20% - Accent5 4 5" xfId="1816"/>
    <cellStyle name="20% - Accent5 4 5 2" xfId="1817"/>
    <cellStyle name="20% - Accent5 4 6" xfId="1818"/>
    <cellStyle name="20% - Accent5 4 7" xfId="1819"/>
    <cellStyle name="20% - Accent5 4 8" xfId="1820"/>
    <cellStyle name="20% - Accent5 4 9" xfId="1821"/>
    <cellStyle name="20% - Accent5 4_hyr" xfId="1822"/>
    <cellStyle name="20% - Accent5 5" xfId="1823"/>
    <cellStyle name="20% - Accent5 5 2" xfId="1824"/>
    <cellStyle name="20% - Accent5 5 3" xfId="1825"/>
    <cellStyle name="20% - Accent5 5 4" xfId="1826"/>
    <cellStyle name="20% - Accent5 5 5" xfId="1827"/>
    <cellStyle name="20% - Accent5 5 6" xfId="1828"/>
    <cellStyle name="20% - Accent5 5 7" xfId="1829"/>
    <cellStyle name="20% - Accent5 5 8" xfId="1830"/>
    <cellStyle name="20% - Accent5 5 9" xfId="1831"/>
    <cellStyle name="20% - Accent5 6" xfId="1832"/>
    <cellStyle name="20% - Accent5 6 2" xfId="1833"/>
    <cellStyle name="20% - Accent5 7" xfId="1834"/>
    <cellStyle name="20% - Accent5 7 2" xfId="1835"/>
    <cellStyle name="20% - Accent5 8" xfId="1836"/>
    <cellStyle name="20% - Accent5 8 2" xfId="1837"/>
    <cellStyle name="20% - Accent5 9" xfId="1838"/>
    <cellStyle name="20% - Accent5 9 2" xfId="1839"/>
    <cellStyle name="20% - Accent6 2" xfId="1840"/>
    <cellStyle name="20% - Accent6 2 10" xfId="1841"/>
    <cellStyle name="20% - Accent6 2 11" xfId="1842"/>
    <cellStyle name="20% - Accent6 2 12" xfId="1843"/>
    <cellStyle name="20% - Accent6 2 13" xfId="1844"/>
    <cellStyle name="20% - Accent6 2 14" xfId="1845"/>
    <cellStyle name="20% - Accent6 2 15" xfId="1846"/>
    <cellStyle name="20% - Accent6 2 2" xfId="1847"/>
    <cellStyle name="20% - Accent6 2 2 2" xfId="1848"/>
    <cellStyle name="20% - Accent6 2 2 3" xfId="1849"/>
    <cellStyle name="20% - Accent6 2 3" xfId="1850"/>
    <cellStyle name="20% - Accent6 2 3 2" xfId="1851"/>
    <cellStyle name="20% - Accent6 2 4" xfId="1852"/>
    <cellStyle name="20% - Accent6 2 4 2" xfId="1853"/>
    <cellStyle name="20% - Accent6 2 5" xfId="1854"/>
    <cellStyle name="20% - Accent6 2 5 2" xfId="1855"/>
    <cellStyle name="20% - Accent6 2 6" xfId="1856"/>
    <cellStyle name="20% - Accent6 2 7" xfId="1857"/>
    <cellStyle name="20% - Accent6 2 8" xfId="1858"/>
    <cellStyle name="20% - Accent6 2 9" xfId="1859"/>
    <cellStyle name="20% - Accent6 2_C-1  to C-3 Foramt" xfId="1860"/>
    <cellStyle name="20% - Accent6 3" xfId="1861"/>
    <cellStyle name="20% - Accent6 3 10" xfId="1862"/>
    <cellStyle name="20% - Accent6 3 11" xfId="1863"/>
    <cellStyle name="20% - Accent6 3 12" xfId="1864"/>
    <cellStyle name="20% - Accent6 3 13" xfId="1865"/>
    <cellStyle name="20% - Accent6 3 14" xfId="1866"/>
    <cellStyle name="20% - Accent6 3 15" xfId="1867"/>
    <cellStyle name="20% - Accent6 3 2" xfId="1868"/>
    <cellStyle name="20% - Accent6 3 2 2" xfId="1869"/>
    <cellStyle name="20% - Accent6 3 3" xfId="1870"/>
    <cellStyle name="20% - Accent6 3 3 2" xfId="1871"/>
    <cellStyle name="20% - Accent6 3 4" xfId="1872"/>
    <cellStyle name="20% - Accent6 3 4 2" xfId="1873"/>
    <cellStyle name="20% - Accent6 3 5" xfId="1874"/>
    <cellStyle name="20% - Accent6 3 5 2" xfId="1875"/>
    <cellStyle name="20% - Accent6 3 6" xfId="1876"/>
    <cellStyle name="20% - Accent6 3 7" xfId="1877"/>
    <cellStyle name="20% - Accent6 3 8" xfId="1878"/>
    <cellStyle name="20% - Accent6 3 9" xfId="1879"/>
    <cellStyle name="20% - Accent6 3_C-1  to C-3 Foramt" xfId="1880"/>
    <cellStyle name="20% - Accent6 4" xfId="1881"/>
    <cellStyle name="20% - Accent6 4 10" xfId="1882"/>
    <cellStyle name="20% - Accent6 4 11" xfId="1883"/>
    <cellStyle name="20% - Accent6 4 12" xfId="1884"/>
    <cellStyle name="20% - Accent6 4 13" xfId="1885"/>
    <cellStyle name="20% - Accent6 4 14" xfId="1886"/>
    <cellStyle name="20% - Accent6 4 2" xfId="1887"/>
    <cellStyle name="20% - Accent6 4 2 2" xfId="1888"/>
    <cellStyle name="20% - Accent6 4 3" xfId="1889"/>
    <cellStyle name="20% - Accent6 4 3 2" xfId="1890"/>
    <cellStyle name="20% - Accent6 4 4" xfId="1891"/>
    <cellStyle name="20% - Accent6 4 4 2" xfId="1892"/>
    <cellStyle name="20% - Accent6 4 5" xfId="1893"/>
    <cellStyle name="20% - Accent6 4 5 2" xfId="1894"/>
    <cellStyle name="20% - Accent6 4 6" xfId="1895"/>
    <cellStyle name="20% - Accent6 4 7" xfId="1896"/>
    <cellStyle name="20% - Accent6 4 8" xfId="1897"/>
    <cellStyle name="20% - Accent6 4 9" xfId="1898"/>
    <cellStyle name="20% - Accent6 4_hyr" xfId="1899"/>
    <cellStyle name="20% - Accent6 5" xfId="1900"/>
    <cellStyle name="20% - Accent6 5 2" xfId="1901"/>
    <cellStyle name="20% - Accent6 5 3" xfId="1902"/>
    <cellStyle name="20% - Accent6 5 4" xfId="1903"/>
    <cellStyle name="20% - Accent6 5 5" xfId="1904"/>
    <cellStyle name="20% - Accent6 5 6" xfId="1905"/>
    <cellStyle name="20% - Accent6 5 7" xfId="1906"/>
    <cellStyle name="20% - Accent6 5 8" xfId="1907"/>
    <cellStyle name="20% - Accent6 5 9" xfId="1908"/>
    <cellStyle name="20% - Accent6 6" xfId="1909"/>
    <cellStyle name="20% - Accent6 6 2" xfId="1910"/>
    <cellStyle name="20% - Accent6 7" xfId="1911"/>
    <cellStyle name="20% - Accent6 7 2" xfId="1912"/>
    <cellStyle name="20% - Accent6 8" xfId="1913"/>
    <cellStyle name="20% - Accent6 8 2" xfId="1914"/>
    <cellStyle name="20% - Accent6 9" xfId="1915"/>
    <cellStyle name="20% - Accent6 9 2" xfId="1916"/>
    <cellStyle name="20% - एक्सेंट1" xfId="1917"/>
    <cellStyle name="20% - एक्सेंट2" xfId="1918"/>
    <cellStyle name="20% - एक्सेंट3" xfId="1919"/>
    <cellStyle name="20% - एक्सेंट4" xfId="1920"/>
    <cellStyle name="20% - एक्सेंट5" xfId="1921"/>
    <cellStyle name="20% - एक्सेंट6" xfId="1922"/>
    <cellStyle name="20+b" xfId="1923"/>
    <cellStyle name="24" xfId="1924"/>
    <cellStyle name="24+b" xfId="1925"/>
    <cellStyle name="40% - Accent1 2" xfId="1926"/>
    <cellStyle name="40% - Accent1 2 10" xfId="1927"/>
    <cellStyle name="40% - Accent1 2 11" xfId="1928"/>
    <cellStyle name="40% - Accent1 2 12" xfId="1929"/>
    <cellStyle name="40% - Accent1 2 13" xfId="1930"/>
    <cellStyle name="40% - Accent1 2 14" xfId="1931"/>
    <cellStyle name="40% - Accent1 2 15" xfId="1932"/>
    <cellStyle name="40% - Accent1 2 2" xfId="1933"/>
    <cellStyle name="40% - Accent1 2 2 2" xfId="1934"/>
    <cellStyle name="40% - Accent1 2 2 3" xfId="1935"/>
    <cellStyle name="40% - Accent1 2 3" xfId="1936"/>
    <cellStyle name="40% - Accent1 2 3 2" xfId="1937"/>
    <cellStyle name="40% - Accent1 2 4" xfId="1938"/>
    <cellStyle name="40% - Accent1 2 4 2" xfId="1939"/>
    <cellStyle name="40% - Accent1 2 5" xfId="1940"/>
    <cellStyle name="40% - Accent1 2 5 2" xfId="1941"/>
    <cellStyle name="40% - Accent1 2 6" xfId="1942"/>
    <cellStyle name="40% - Accent1 2 7" xfId="1943"/>
    <cellStyle name="40% - Accent1 2 8" xfId="1944"/>
    <cellStyle name="40% - Accent1 2 9" xfId="1945"/>
    <cellStyle name="40% - Accent1 2_C-1  to C-3 Foramt" xfId="1946"/>
    <cellStyle name="40% - Accent1 3" xfId="1947"/>
    <cellStyle name="40% - Accent1 3 10" xfId="1948"/>
    <cellStyle name="40% - Accent1 3 11" xfId="1949"/>
    <cellStyle name="40% - Accent1 3 12" xfId="1950"/>
    <cellStyle name="40% - Accent1 3 13" xfId="1951"/>
    <cellStyle name="40% - Accent1 3 14" xfId="1952"/>
    <cellStyle name="40% - Accent1 3 15" xfId="1953"/>
    <cellStyle name="40% - Accent1 3 2" xfId="1954"/>
    <cellStyle name="40% - Accent1 3 2 2" xfId="1955"/>
    <cellStyle name="40% - Accent1 3 3" xfId="1956"/>
    <cellStyle name="40% - Accent1 3 3 2" xfId="1957"/>
    <cellStyle name="40% - Accent1 3 4" xfId="1958"/>
    <cellStyle name="40% - Accent1 3 4 2" xfId="1959"/>
    <cellStyle name="40% - Accent1 3 5" xfId="1960"/>
    <cellStyle name="40% - Accent1 3 5 2" xfId="1961"/>
    <cellStyle name="40% - Accent1 3 6" xfId="1962"/>
    <cellStyle name="40% - Accent1 3 7" xfId="1963"/>
    <cellStyle name="40% - Accent1 3 8" xfId="1964"/>
    <cellStyle name="40% - Accent1 3 9" xfId="1965"/>
    <cellStyle name="40% - Accent1 3_C-1  to C-3 Foramt" xfId="1966"/>
    <cellStyle name="40% - Accent1 4" xfId="1967"/>
    <cellStyle name="40% - Accent1 4 10" xfId="1968"/>
    <cellStyle name="40% - Accent1 4 11" xfId="1969"/>
    <cellStyle name="40% - Accent1 4 12" xfId="1970"/>
    <cellStyle name="40% - Accent1 4 13" xfId="1971"/>
    <cellStyle name="40% - Accent1 4 14" xfId="1972"/>
    <cellStyle name="40% - Accent1 4 2" xfId="1973"/>
    <cellStyle name="40% - Accent1 4 2 2" xfId="1974"/>
    <cellStyle name="40% - Accent1 4 3" xfId="1975"/>
    <cellStyle name="40% - Accent1 4 3 2" xfId="1976"/>
    <cellStyle name="40% - Accent1 4 4" xfId="1977"/>
    <cellStyle name="40% - Accent1 4 4 2" xfId="1978"/>
    <cellStyle name="40% - Accent1 4 5" xfId="1979"/>
    <cellStyle name="40% - Accent1 4 5 2" xfId="1980"/>
    <cellStyle name="40% - Accent1 4 6" xfId="1981"/>
    <cellStyle name="40% - Accent1 4 7" xfId="1982"/>
    <cellStyle name="40% - Accent1 4 8" xfId="1983"/>
    <cellStyle name="40% - Accent1 4 9" xfId="1984"/>
    <cellStyle name="40% - Accent1 4_hyr" xfId="1985"/>
    <cellStyle name="40% - Accent1 5" xfId="1986"/>
    <cellStyle name="40% - Accent1 5 2" xfId="1987"/>
    <cellStyle name="40% - Accent1 5 3" xfId="1988"/>
    <cellStyle name="40% - Accent1 5 4" xfId="1989"/>
    <cellStyle name="40% - Accent1 5 5" xfId="1990"/>
    <cellStyle name="40% - Accent1 5 6" xfId="1991"/>
    <cellStyle name="40% - Accent1 5 7" xfId="1992"/>
    <cellStyle name="40% - Accent1 5 8" xfId="1993"/>
    <cellStyle name="40% - Accent1 5 9" xfId="1994"/>
    <cellStyle name="40% - Accent1 6" xfId="1995"/>
    <cellStyle name="40% - Accent1 6 2" xfId="1996"/>
    <cellStyle name="40% - Accent1 7" xfId="1997"/>
    <cellStyle name="40% - Accent1 7 2" xfId="1998"/>
    <cellStyle name="40% - Accent1 8" xfId="1999"/>
    <cellStyle name="40% - Accent1 8 2" xfId="2000"/>
    <cellStyle name="40% - Accent1 9" xfId="2001"/>
    <cellStyle name="40% - Accent1 9 2" xfId="2002"/>
    <cellStyle name="40% - Accent2 2" xfId="2003"/>
    <cellStyle name="40% - Accent2 2 10" xfId="2004"/>
    <cellStyle name="40% - Accent2 2 11" xfId="2005"/>
    <cellStyle name="40% - Accent2 2 12" xfId="2006"/>
    <cellStyle name="40% - Accent2 2 13" xfId="2007"/>
    <cellStyle name="40% - Accent2 2 14" xfId="2008"/>
    <cellStyle name="40% - Accent2 2 15" xfId="2009"/>
    <cellStyle name="40% - Accent2 2 2" xfId="2010"/>
    <cellStyle name="40% - Accent2 2 2 2" xfId="2011"/>
    <cellStyle name="40% - Accent2 2 2 3" xfId="2012"/>
    <cellStyle name="40% - Accent2 2 3" xfId="2013"/>
    <cellStyle name="40% - Accent2 2 3 2" xfId="2014"/>
    <cellStyle name="40% - Accent2 2 4" xfId="2015"/>
    <cellStyle name="40% - Accent2 2 4 2" xfId="2016"/>
    <cellStyle name="40% - Accent2 2 5" xfId="2017"/>
    <cellStyle name="40% - Accent2 2 5 2" xfId="2018"/>
    <cellStyle name="40% - Accent2 2 6" xfId="2019"/>
    <cellStyle name="40% - Accent2 2 7" xfId="2020"/>
    <cellStyle name="40% - Accent2 2 8" xfId="2021"/>
    <cellStyle name="40% - Accent2 2 9" xfId="2022"/>
    <cellStyle name="40% - Accent2 2_C-1  to C-3 Foramt" xfId="2023"/>
    <cellStyle name="40% - Accent2 3" xfId="2024"/>
    <cellStyle name="40% - Accent2 3 10" xfId="2025"/>
    <cellStyle name="40% - Accent2 3 11" xfId="2026"/>
    <cellStyle name="40% - Accent2 3 12" xfId="2027"/>
    <cellStyle name="40% - Accent2 3 13" xfId="2028"/>
    <cellStyle name="40% - Accent2 3 14" xfId="2029"/>
    <cellStyle name="40% - Accent2 3 15" xfId="2030"/>
    <cellStyle name="40% - Accent2 3 2" xfId="2031"/>
    <cellStyle name="40% - Accent2 3 2 2" xfId="2032"/>
    <cellStyle name="40% - Accent2 3 3" xfId="2033"/>
    <cellStyle name="40% - Accent2 3 3 2" xfId="2034"/>
    <cellStyle name="40% - Accent2 3 4" xfId="2035"/>
    <cellStyle name="40% - Accent2 3 4 2" xfId="2036"/>
    <cellStyle name="40% - Accent2 3 5" xfId="2037"/>
    <cellStyle name="40% - Accent2 3 5 2" xfId="2038"/>
    <cellStyle name="40% - Accent2 3 6" xfId="2039"/>
    <cellStyle name="40% - Accent2 3 7" xfId="2040"/>
    <cellStyle name="40% - Accent2 3 8" xfId="2041"/>
    <cellStyle name="40% - Accent2 3 9" xfId="2042"/>
    <cellStyle name="40% - Accent2 3_C-1  to C-3 Foramt" xfId="2043"/>
    <cellStyle name="40% - Accent2 4" xfId="2044"/>
    <cellStyle name="40% - Accent2 4 10" xfId="2045"/>
    <cellStyle name="40% - Accent2 4 11" xfId="2046"/>
    <cellStyle name="40% - Accent2 4 12" xfId="2047"/>
    <cellStyle name="40% - Accent2 4 13" xfId="2048"/>
    <cellStyle name="40% - Accent2 4 14" xfId="2049"/>
    <cellStyle name="40% - Accent2 4 2" xfId="2050"/>
    <cellStyle name="40% - Accent2 4 2 2" xfId="2051"/>
    <cellStyle name="40% - Accent2 4 3" xfId="2052"/>
    <cellStyle name="40% - Accent2 4 3 2" xfId="2053"/>
    <cellStyle name="40% - Accent2 4 4" xfId="2054"/>
    <cellStyle name="40% - Accent2 4 4 2" xfId="2055"/>
    <cellStyle name="40% - Accent2 4 5" xfId="2056"/>
    <cellStyle name="40% - Accent2 4 5 2" xfId="2057"/>
    <cellStyle name="40% - Accent2 4 6" xfId="2058"/>
    <cellStyle name="40% - Accent2 4 7" xfId="2059"/>
    <cellStyle name="40% - Accent2 4 8" xfId="2060"/>
    <cellStyle name="40% - Accent2 4 9" xfId="2061"/>
    <cellStyle name="40% - Accent2 4_hyr" xfId="2062"/>
    <cellStyle name="40% - Accent2 5" xfId="2063"/>
    <cellStyle name="40% - Accent2 5 2" xfId="2064"/>
    <cellStyle name="40% - Accent2 5 3" xfId="2065"/>
    <cellStyle name="40% - Accent2 5 4" xfId="2066"/>
    <cellStyle name="40% - Accent2 5 5" xfId="2067"/>
    <cellStyle name="40% - Accent2 5 6" xfId="2068"/>
    <cellStyle name="40% - Accent2 5 7" xfId="2069"/>
    <cellStyle name="40% - Accent2 5 8" xfId="2070"/>
    <cellStyle name="40% - Accent2 5 9" xfId="2071"/>
    <cellStyle name="40% - Accent2 6" xfId="2072"/>
    <cellStyle name="40% - Accent2 6 2" xfId="2073"/>
    <cellStyle name="40% - Accent2 7" xfId="2074"/>
    <cellStyle name="40% - Accent2 7 2" xfId="2075"/>
    <cellStyle name="40% - Accent2 8" xfId="2076"/>
    <cellStyle name="40% - Accent2 8 2" xfId="2077"/>
    <cellStyle name="40% - Accent2 9" xfId="2078"/>
    <cellStyle name="40% - Accent2 9 2" xfId="2079"/>
    <cellStyle name="40% - Accent3 2" xfId="2080"/>
    <cellStyle name="40% - Accent3 2 10" xfId="2081"/>
    <cellStyle name="40% - Accent3 2 11" xfId="2082"/>
    <cellStyle name="40% - Accent3 2 12" xfId="2083"/>
    <cellStyle name="40% - Accent3 2 13" xfId="2084"/>
    <cellStyle name="40% - Accent3 2 14" xfId="2085"/>
    <cellStyle name="40% - Accent3 2 15" xfId="2086"/>
    <cellStyle name="40% - Accent3 2 2" xfId="2087"/>
    <cellStyle name="40% - Accent3 2 2 2" xfId="2088"/>
    <cellStyle name="40% - Accent3 2 2 3" xfId="2089"/>
    <cellStyle name="40% - Accent3 2 3" xfId="2090"/>
    <cellStyle name="40% - Accent3 2 3 2" xfId="2091"/>
    <cellStyle name="40% - Accent3 2 4" xfId="2092"/>
    <cellStyle name="40% - Accent3 2 4 2" xfId="2093"/>
    <cellStyle name="40% - Accent3 2 5" xfId="2094"/>
    <cellStyle name="40% - Accent3 2 5 2" xfId="2095"/>
    <cellStyle name="40% - Accent3 2 6" xfId="2096"/>
    <cellStyle name="40% - Accent3 2 7" xfId="2097"/>
    <cellStyle name="40% - Accent3 2 8" xfId="2098"/>
    <cellStyle name="40% - Accent3 2 9" xfId="2099"/>
    <cellStyle name="40% - Accent3 2_C-1  to C-3 Foramt" xfId="2100"/>
    <cellStyle name="40% - Accent3 3" xfId="2101"/>
    <cellStyle name="40% - Accent3 3 10" xfId="2102"/>
    <cellStyle name="40% - Accent3 3 11" xfId="2103"/>
    <cellStyle name="40% - Accent3 3 12" xfId="2104"/>
    <cellStyle name="40% - Accent3 3 13" xfId="2105"/>
    <cellStyle name="40% - Accent3 3 14" xfId="2106"/>
    <cellStyle name="40% - Accent3 3 15" xfId="2107"/>
    <cellStyle name="40% - Accent3 3 2" xfId="2108"/>
    <cellStyle name="40% - Accent3 3 2 2" xfId="2109"/>
    <cellStyle name="40% - Accent3 3 3" xfId="2110"/>
    <cellStyle name="40% - Accent3 3 3 2" xfId="2111"/>
    <cellStyle name="40% - Accent3 3 4" xfId="2112"/>
    <cellStyle name="40% - Accent3 3 4 2" xfId="2113"/>
    <cellStyle name="40% - Accent3 3 5" xfId="2114"/>
    <cellStyle name="40% - Accent3 3 5 2" xfId="2115"/>
    <cellStyle name="40% - Accent3 3 6" xfId="2116"/>
    <cellStyle name="40% - Accent3 3 7" xfId="2117"/>
    <cellStyle name="40% - Accent3 3 8" xfId="2118"/>
    <cellStyle name="40% - Accent3 3 9" xfId="2119"/>
    <cellStyle name="40% - Accent3 3_C-1  to C-3 Foramt" xfId="2120"/>
    <cellStyle name="40% - Accent3 4" xfId="2121"/>
    <cellStyle name="40% - Accent3 4 10" xfId="2122"/>
    <cellStyle name="40% - Accent3 4 11" xfId="2123"/>
    <cellStyle name="40% - Accent3 4 12" xfId="2124"/>
    <cellStyle name="40% - Accent3 4 13" xfId="2125"/>
    <cellStyle name="40% - Accent3 4 14" xfId="2126"/>
    <cellStyle name="40% - Accent3 4 2" xfId="2127"/>
    <cellStyle name="40% - Accent3 4 2 2" xfId="2128"/>
    <cellStyle name="40% - Accent3 4 3" xfId="2129"/>
    <cellStyle name="40% - Accent3 4 3 2" xfId="2130"/>
    <cellStyle name="40% - Accent3 4 4" xfId="2131"/>
    <cellStyle name="40% - Accent3 4 4 2" xfId="2132"/>
    <cellStyle name="40% - Accent3 4 5" xfId="2133"/>
    <cellStyle name="40% - Accent3 4 5 2" xfId="2134"/>
    <cellStyle name="40% - Accent3 4 6" xfId="2135"/>
    <cellStyle name="40% - Accent3 4 7" xfId="2136"/>
    <cellStyle name="40% - Accent3 4 8" xfId="2137"/>
    <cellStyle name="40% - Accent3 4 9" xfId="2138"/>
    <cellStyle name="40% - Accent3 4_hyr" xfId="2139"/>
    <cellStyle name="40% - Accent3 5" xfId="2140"/>
    <cellStyle name="40% - Accent3 5 2" xfId="2141"/>
    <cellStyle name="40% - Accent3 5 3" xfId="2142"/>
    <cellStyle name="40% - Accent3 5 4" xfId="2143"/>
    <cellStyle name="40% - Accent3 5 5" xfId="2144"/>
    <cellStyle name="40% - Accent3 5 6" xfId="2145"/>
    <cellStyle name="40% - Accent3 5 7" xfId="2146"/>
    <cellStyle name="40% - Accent3 5 8" xfId="2147"/>
    <cellStyle name="40% - Accent3 5 9" xfId="2148"/>
    <cellStyle name="40% - Accent3 6" xfId="2149"/>
    <cellStyle name="40% - Accent3 6 2" xfId="2150"/>
    <cellStyle name="40% - Accent3 7" xfId="2151"/>
    <cellStyle name="40% - Accent3 7 2" xfId="2152"/>
    <cellStyle name="40% - Accent3 8" xfId="2153"/>
    <cellStyle name="40% - Accent3 8 2" xfId="2154"/>
    <cellStyle name="40% - Accent3 9" xfId="2155"/>
    <cellStyle name="40% - Accent3 9 2" xfId="2156"/>
    <cellStyle name="40% - Accent4 2" xfId="2157"/>
    <cellStyle name="40% - Accent4 2 10" xfId="2158"/>
    <cellStyle name="40% - Accent4 2 11" xfId="2159"/>
    <cellStyle name="40% - Accent4 2 12" xfId="2160"/>
    <cellStyle name="40% - Accent4 2 13" xfId="2161"/>
    <cellStyle name="40% - Accent4 2 14" xfId="2162"/>
    <cellStyle name="40% - Accent4 2 15" xfId="2163"/>
    <cellStyle name="40% - Accent4 2 2" xfId="2164"/>
    <cellStyle name="40% - Accent4 2 2 2" xfId="2165"/>
    <cellStyle name="40% - Accent4 2 2 3" xfId="2166"/>
    <cellStyle name="40% - Accent4 2 3" xfId="2167"/>
    <cellStyle name="40% - Accent4 2 3 2" xfId="2168"/>
    <cellStyle name="40% - Accent4 2 4" xfId="2169"/>
    <cellStyle name="40% - Accent4 2 4 2" xfId="2170"/>
    <cellStyle name="40% - Accent4 2 5" xfId="2171"/>
    <cellStyle name="40% - Accent4 2 5 2" xfId="2172"/>
    <cellStyle name="40% - Accent4 2 6" xfId="2173"/>
    <cellStyle name="40% - Accent4 2 7" xfId="2174"/>
    <cellStyle name="40% - Accent4 2 8" xfId="2175"/>
    <cellStyle name="40% - Accent4 2 9" xfId="2176"/>
    <cellStyle name="40% - Accent4 2_C-1  to C-3 Foramt" xfId="2177"/>
    <cellStyle name="40% - Accent4 3" xfId="2178"/>
    <cellStyle name="40% - Accent4 3 10" xfId="2179"/>
    <cellStyle name="40% - Accent4 3 11" xfId="2180"/>
    <cellStyle name="40% - Accent4 3 12" xfId="2181"/>
    <cellStyle name="40% - Accent4 3 13" xfId="2182"/>
    <cellStyle name="40% - Accent4 3 14" xfId="2183"/>
    <cellStyle name="40% - Accent4 3 15" xfId="2184"/>
    <cellStyle name="40% - Accent4 3 2" xfId="2185"/>
    <cellStyle name="40% - Accent4 3 2 2" xfId="2186"/>
    <cellStyle name="40% - Accent4 3 3" xfId="2187"/>
    <cellStyle name="40% - Accent4 3 3 2" xfId="2188"/>
    <cellStyle name="40% - Accent4 3 4" xfId="2189"/>
    <cellStyle name="40% - Accent4 3 4 2" xfId="2190"/>
    <cellStyle name="40% - Accent4 3 5" xfId="2191"/>
    <cellStyle name="40% - Accent4 3 5 2" xfId="2192"/>
    <cellStyle name="40% - Accent4 3 6" xfId="2193"/>
    <cellStyle name="40% - Accent4 3 7" xfId="2194"/>
    <cellStyle name="40% - Accent4 3 8" xfId="2195"/>
    <cellStyle name="40% - Accent4 3 9" xfId="2196"/>
    <cellStyle name="40% - Accent4 3_C-1  to C-3 Foramt" xfId="2197"/>
    <cellStyle name="40% - Accent4 4" xfId="2198"/>
    <cellStyle name="40% - Accent4 4 10" xfId="2199"/>
    <cellStyle name="40% - Accent4 4 11" xfId="2200"/>
    <cellStyle name="40% - Accent4 4 12" xfId="2201"/>
    <cellStyle name="40% - Accent4 4 13" xfId="2202"/>
    <cellStyle name="40% - Accent4 4 14" xfId="2203"/>
    <cellStyle name="40% - Accent4 4 2" xfId="2204"/>
    <cellStyle name="40% - Accent4 4 2 2" xfId="2205"/>
    <cellStyle name="40% - Accent4 4 3" xfId="2206"/>
    <cellStyle name="40% - Accent4 4 3 2" xfId="2207"/>
    <cellStyle name="40% - Accent4 4 4" xfId="2208"/>
    <cellStyle name="40% - Accent4 4 4 2" xfId="2209"/>
    <cellStyle name="40% - Accent4 4 5" xfId="2210"/>
    <cellStyle name="40% - Accent4 4 5 2" xfId="2211"/>
    <cellStyle name="40% - Accent4 4 6" xfId="2212"/>
    <cellStyle name="40% - Accent4 4 7" xfId="2213"/>
    <cellStyle name="40% - Accent4 4 8" xfId="2214"/>
    <cellStyle name="40% - Accent4 4 9" xfId="2215"/>
    <cellStyle name="40% - Accent4 4_hyr" xfId="2216"/>
    <cellStyle name="40% - Accent4 5" xfId="2217"/>
    <cellStyle name="40% - Accent4 5 2" xfId="2218"/>
    <cellStyle name="40% - Accent4 5 3" xfId="2219"/>
    <cellStyle name="40% - Accent4 5 4" xfId="2220"/>
    <cellStyle name="40% - Accent4 5 5" xfId="2221"/>
    <cellStyle name="40% - Accent4 5 6" xfId="2222"/>
    <cellStyle name="40% - Accent4 5 7" xfId="2223"/>
    <cellStyle name="40% - Accent4 5 8" xfId="2224"/>
    <cellStyle name="40% - Accent4 5 9" xfId="2225"/>
    <cellStyle name="40% - Accent4 6" xfId="2226"/>
    <cellStyle name="40% - Accent4 6 2" xfId="2227"/>
    <cellStyle name="40% - Accent4 7" xfId="2228"/>
    <cellStyle name="40% - Accent4 7 2" xfId="2229"/>
    <cellStyle name="40% - Accent4 8" xfId="2230"/>
    <cellStyle name="40% - Accent4 8 2" xfId="2231"/>
    <cellStyle name="40% - Accent4 9" xfId="2232"/>
    <cellStyle name="40% - Accent4 9 2" xfId="2233"/>
    <cellStyle name="40% - Accent5 2" xfId="2234"/>
    <cellStyle name="40% - Accent5 2 10" xfId="2235"/>
    <cellStyle name="40% - Accent5 2 11" xfId="2236"/>
    <cellStyle name="40% - Accent5 2 12" xfId="2237"/>
    <cellStyle name="40% - Accent5 2 13" xfId="2238"/>
    <cellStyle name="40% - Accent5 2 14" xfId="2239"/>
    <cellStyle name="40% - Accent5 2 15" xfId="2240"/>
    <cellStyle name="40% - Accent5 2 2" xfId="2241"/>
    <cellStyle name="40% - Accent5 2 2 2" xfId="2242"/>
    <cellStyle name="40% - Accent5 2 2 3" xfId="2243"/>
    <cellStyle name="40% - Accent5 2 3" xfId="2244"/>
    <cellStyle name="40% - Accent5 2 3 2" xfId="2245"/>
    <cellStyle name="40% - Accent5 2 4" xfId="2246"/>
    <cellStyle name="40% - Accent5 2 4 2" xfId="2247"/>
    <cellStyle name="40% - Accent5 2 5" xfId="2248"/>
    <cellStyle name="40% - Accent5 2 5 2" xfId="2249"/>
    <cellStyle name="40% - Accent5 2 6" xfId="2250"/>
    <cellStyle name="40% - Accent5 2 7" xfId="2251"/>
    <cellStyle name="40% - Accent5 2 8" xfId="2252"/>
    <cellStyle name="40% - Accent5 2 9" xfId="2253"/>
    <cellStyle name="40% - Accent5 2_C-1  to C-3 Foramt" xfId="2254"/>
    <cellStyle name="40% - Accent5 3" xfId="2255"/>
    <cellStyle name="40% - Accent5 3 10" xfId="2256"/>
    <cellStyle name="40% - Accent5 3 11" xfId="2257"/>
    <cellStyle name="40% - Accent5 3 12" xfId="2258"/>
    <cellStyle name="40% - Accent5 3 13" xfId="2259"/>
    <cellStyle name="40% - Accent5 3 14" xfId="2260"/>
    <cellStyle name="40% - Accent5 3 15" xfId="2261"/>
    <cellStyle name="40% - Accent5 3 2" xfId="2262"/>
    <cellStyle name="40% - Accent5 3 2 2" xfId="2263"/>
    <cellStyle name="40% - Accent5 3 3" xfId="2264"/>
    <cellStyle name="40% - Accent5 3 3 2" xfId="2265"/>
    <cellStyle name="40% - Accent5 3 4" xfId="2266"/>
    <cellStyle name="40% - Accent5 3 4 2" xfId="2267"/>
    <cellStyle name="40% - Accent5 3 5" xfId="2268"/>
    <cellStyle name="40% - Accent5 3 5 2" xfId="2269"/>
    <cellStyle name="40% - Accent5 3 6" xfId="2270"/>
    <cellStyle name="40% - Accent5 3 7" xfId="2271"/>
    <cellStyle name="40% - Accent5 3 8" xfId="2272"/>
    <cellStyle name="40% - Accent5 3 9" xfId="2273"/>
    <cellStyle name="40% - Accent5 3_C-1  to C-3 Foramt" xfId="2274"/>
    <cellStyle name="40% - Accent5 4" xfId="2275"/>
    <cellStyle name="40% - Accent5 4 10" xfId="2276"/>
    <cellStyle name="40% - Accent5 4 11" xfId="2277"/>
    <cellStyle name="40% - Accent5 4 12" xfId="2278"/>
    <cellStyle name="40% - Accent5 4 13" xfId="2279"/>
    <cellStyle name="40% - Accent5 4 14" xfId="2280"/>
    <cellStyle name="40% - Accent5 4 2" xfId="2281"/>
    <cellStyle name="40% - Accent5 4 2 2" xfId="2282"/>
    <cellStyle name="40% - Accent5 4 3" xfId="2283"/>
    <cellStyle name="40% - Accent5 4 3 2" xfId="2284"/>
    <cellStyle name="40% - Accent5 4 4" xfId="2285"/>
    <cellStyle name="40% - Accent5 4 4 2" xfId="2286"/>
    <cellStyle name="40% - Accent5 4 5" xfId="2287"/>
    <cellStyle name="40% - Accent5 4 5 2" xfId="2288"/>
    <cellStyle name="40% - Accent5 4 6" xfId="2289"/>
    <cellStyle name="40% - Accent5 4 7" xfId="2290"/>
    <cellStyle name="40% - Accent5 4 8" xfId="2291"/>
    <cellStyle name="40% - Accent5 4 9" xfId="2292"/>
    <cellStyle name="40% - Accent5 4_hyr" xfId="2293"/>
    <cellStyle name="40% - Accent5 5" xfId="2294"/>
    <cellStyle name="40% - Accent5 5 2" xfId="2295"/>
    <cellStyle name="40% - Accent5 5 3" xfId="2296"/>
    <cellStyle name="40% - Accent5 5 4" xfId="2297"/>
    <cellStyle name="40% - Accent5 5 5" xfId="2298"/>
    <cellStyle name="40% - Accent5 5 6" xfId="2299"/>
    <cellStyle name="40% - Accent5 5 7" xfId="2300"/>
    <cellStyle name="40% - Accent5 5 8" xfId="2301"/>
    <cellStyle name="40% - Accent5 5 9" xfId="2302"/>
    <cellStyle name="40% - Accent5 6" xfId="2303"/>
    <cellStyle name="40% - Accent5 6 2" xfId="2304"/>
    <cellStyle name="40% - Accent5 7" xfId="2305"/>
    <cellStyle name="40% - Accent5 7 2" xfId="2306"/>
    <cellStyle name="40% - Accent5 8" xfId="2307"/>
    <cellStyle name="40% - Accent5 8 2" xfId="2308"/>
    <cellStyle name="40% - Accent5 9" xfId="2309"/>
    <cellStyle name="40% - Accent5 9 2" xfId="2310"/>
    <cellStyle name="40% - Accent6 2" xfId="2311"/>
    <cellStyle name="40% - Accent6 2 10" xfId="2312"/>
    <cellStyle name="40% - Accent6 2 11" xfId="2313"/>
    <cellStyle name="40% - Accent6 2 12" xfId="2314"/>
    <cellStyle name="40% - Accent6 2 13" xfId="2315"/>
    <cellStyle name="40% - Accent6 2 14" xfId="2316"/>
    <cellStyle name="40% - Accent6 2 15" xfId="2317"/>
    <cellStyle name="40% - Accent6 2 2" xfId="2318"/>
    <cellStyle name="40% - Accent6 2 2 2" xfId="2319"/>
    <cellStyle name="40% - Accent6 2 2 3" xfId="2320"/>
    <cellStyle name="40% - Accent6 2 3" xfId="2321"/>
    <cellStyle name="40% - Accent6 2 3 2" xfId="2322"/>
    <cellStyle name="40% - Accent6 2 4" xfId="2323"/>
    <cellStyle name="40% - Accent6 2 4 2" xfId="2324"/>
    <cellStyle name="40% - Accent6 2 5" xfId="2325"/>
    <cellStyle name="40% - Accent6 2 5 2" xfId="2326"/>
    <cellStyle name="40% - Accent6 2 6" xfId="2327"/>
    <cellStyle name="40% - Accent6 2 7" xfId="2328"/>
    <cellStyle name="40% - Accent6 2 8" xfId="2329"/>
    <cellStyle name="40% - Accent6 2 9" xfId="2330"/>
    <cellStyle name="40% - Accent6 2_C-1  to C-3 Foramt" xfId="2331"/>
    <cellStyle name="40% - Accent6 3" xfId="2332"/>
    <cellStyle name="40% - Accent6 3 10" xfId="2333"/>
    <cellStyle name="40% - Accent6 3 11" xfId="2334"/>
    <cellStyle name="40% - Accent6 3 12" xfId="2335"/>
    <cellStyle name="40% - Accent6 3 13" xfId="2336"/>
    <cellStyle name="40% - Accent6 3 14" xfId="2337"/>
    <cellStyle name="40% - Accent6 3 15" xfId="2338"/>
    <cellStyle name="40% - Accent6 3 2" xfId="2339"/>
    <cellStyle name="40% - Accent6 3 2 2" xfId="2340"/>
    <cellStyle name="40% - Accent6 3 3" xfId="2341"/>
    <cellStyle name="40% - Accent6 3 3 2" xfId="2342"/>
    <cellStyle name="40% - Accent6 3 4" xfId="2343"/>
    <cellStyle name="40% - Accent6 3 4 2" xfId="2344"/>
    <cellStyle name="40% - Accent6 3 5" xfId="2345"/>
    <cellStyle name="40% - Accent6 3 5 2" xfId="2346"/>
    <cellStyle name="40% - Accent6 3 6" xfId="2347"/>
    <cellStyle name="40% - Accent6 3 7" xfId="2348"/>
    <cellStyle name="40% - Accent6 3 8" xfId="2349"/>
    <cellStyle name="40% - Accent6 3 9" xfId="2350"/>
    <cellStyle name="40% - Accent6 3_C-1  to C-3 Foramt" xfId="2351"/>
    <cellStyle name="40% - Accent6 4" xfId="2352"/>
    <cellStyle name="40% - Accent6 4 10" xfId="2353"/>
    <cellStyle name="40% - Accent6 4 11" xfId="2354"/>
    <cellStyle name="40% - Accent6 4 12" xfId="2355"/>
    <cellStyle name="40% - Accent6 4 13" xfId="2356"/>
    <cellStyle name="40% - Accent6 4 14" xfId="2357"/>
    <cellStyle name="40% - Accent6 4 2" xfId="2358"/>
    <cellStyle name="40% - Accent6 4 2 2" xfId="2359"/>
    <cellStyle name="40% - Accent6 4 3" xfId="2360"/>
    <cellStyle name="40% - Accent6 4 3 2" xfId="2361"/>
    <cellStyle name="40% - Accent6 4 4" xfId="2362"/>
    <cellStyle name="40% - Accent6 4 4 2" xfId="2363"/>
    <cellStyle name="40% - Accent6 4 5" xfId="2364"/>
    <cellStyle name="40% - Accent6 4 5 2" xfId="2365"/>
    <cellStyle name="40% - Accent6 4 6" xfId="2366"/>
    <cellStyle name="40% - Accent6 4 7" xfId="2367"/>
    <cellStyle name="40% - Accent6 4 8" xfId="2368"/>
    <cellStyle name="40% - Accent6 4 9" xfId="2369"/>
    <cellStyle name="40% - Accent6 4_hyr" xfId="2370"/>
    <cellStyle name="40% - Accent6 5" xfId="2371"/>
    <cellStyle name="40% - Accent6 5 2" xfId="2372"/>
    <cellStyle name="40% - Accent6 5 3" xfId="2373"/>
    <cellStyle name="40% - Accent6 5 4" xfId="2374"/>
    <cellStyle name="40% - Accent6 5 5" xfId="2375"/>
    <cellStyle name="40% - Accent6 5 6" xfId="2376"/>
    <cellStyle name="40% - Accent6 5 7" xfId="2377"/>
    <cellStyle name="40% - Accent6 5 8" xfId="2378"/>
    <cellStyle name="40% - Accent6 5 9" xfId="2379"/>
    <cellStyle name="40% - Accent6 6" xfId="2380"/>
    <cellStyle name="40% - Accent6 6 2" xfId="2381"/>
    <cellStyle name="40% - Accent6 7" xfId="2382"/>
    <cellStyle name="40% - Accent6 7 2" xfId="2383"/>
    <cellStyle name="40% - Accent6 8" xfId="2384"/>
    <cellStyle name="40% - Accent6 8 2" xfId="2385"/>
    <cellStyle name="40% - Accent6 9" xfId="2386"/>
    <cellStyle name="40% - Accent6 9 2" xfId="2387"/>
    <cellStyle name="40% - एक्सेंट1" xfId="2388"/>
    <cellStyle name="40% - एक्सेंट2" xfId="2389"/>
    <cellStyle name="40% - एक्सेंट3" xfId="2390"/>
    <cellStyle name="40% - एक्सेंट4" xfId="2391"/>
    <cellStyle name="40% - एक्सेंट5" xfId="2392"/>
    <cellStyle name="40% - एक्सेंट6" xfId="2393"/>
    <cellStyle name="60% - Accent1 2" xfId="2394"/>
    <cellStyle name="60% - Accent1 2 10" xfId="2395"/>
    <cellStyle name="60% - Accent1 2 11" xfId="2396"/>
    <cellStyle name="60% - Accent1 2 12" xfId="2397"/>
    <cellStyle name="60% - Accent1 2 13" xfId="2398"/>
    <cellStyle name="60% - Accent1 2 14" xfId="2399"/>
    <cellStyle name="60% - Accent1 2 2" xfId="2400"/>
    <cellStyle name="60% - Accent1 2 2 2" xfId="2401"/>
    <cellStyle name="60% - Accent1 2 3" xfId="2402"/>
    <cellStyle name="60% - Accent1 2 4" xfId="2403"/>
    <cellStyle name="60% - Accent1 2 5" xfId="2404"/>
    <cellStyle name="60% - Accent1 2 6" xfId="2405"/>
    <cellStyle name="60% - Accent1 2 7" xfId="2406"/>
    <cellStyle name="60% - Accent1 2 8" xfId="2407"/>
    <cellStyle name="60% - Accent1 2 9" xfId="2408"/>
    <cellStyle name="60% - Accent1 2_C-1  to C-3 Foramt" xfId="2409"/>
    <cellStyle name="60% - Accent1 3" xfId="2410"/>
    <cellStyle name="60% - Accent1 3 10" xfId="2411"/>
    <cellStyle name="60% - Accent1 3 11" xfId="2412"/>
    <cellStyle name="60% - Accent1 3 12" xfId="2413"/>
    <cellStyle name="60% - Accent1 3 13" xfId="2414"/>
    <cellStyle name="60% - Accent1 3 14" xfId="2415"/>
    <cellStyle name="60% - Accent1 3 2" xfId="2416"/>
    <cellStyle name="60% - Accent1 3 3" xfId="2417"/>
    <cellStyle name="60% - Accent1 3 4" xfId="2418"/>
    <cellStyle name="60% - Accent1 3 5" xfId="2419"/>
    <cellStyle name="60% - Accent1 3 6" xfId="2420"/>
    <cellStyle name="60% - Accent1 3 7" xfId="2421"/>
    <cellStyle name="60% - Accent1 3 8" xfId="2422"/>
    <cellStyle name="60% - Accent1 3 9" xfId="2423"/>
    <cellStyle name="60% - Accent1 3_C-1  to C-3 Foramt" xfId="2424"/>
    <cellStyle name="60% - Accent1 4" xfId="2425"/>
    <cellStyle name="60% - Accent1 4 10" xfId="2426"/>
    <cellStyle name="60% - Accent1 4 11" xfId="2427"/>
    <cellStyle name="60% - Accent1 4 12" xfId="2428"/>
    <cellStyle name="60% - Accent1 4 13" xfId="2429"/>
    <cellStyle name="60% - Accent1 4 14" xfId="2430"/>
    <cellStyle name="60% - Accent1 4 2" xfId="2431"/>
    <cellStyle name="60% - Accent1 4 3" xfId="2432"/>
    <cellStyle name="60% - Accent1 4 4" xfId="2433"/>
    <cellStyle name="60% - Accent1 4 5" xfId="2434"/>
    <cellStyle name="60% - Accent1 4 6" xfId="2435"/>
    <cellStyle name="60% - Accent1 4 7" xfId="2436"/>
    <cellStyle name="60% - Accent1 4 8" xfId="2437"/>
    <cellStyle name="60% - Accent1 4 9" xfId="2438"/>
    <cellStyle name="60% - Accent1 5" xfId="2439"/>
    <cellStyle name="60% - Accent1 5 2" xfId="2440"/>
    <cellStyle name="60% - Accent1 5 3" xfId="2441"/>
    <cellStyle name="60% - Accent1 5 4" xfId="2442"/>
    <cellStyle name="60% - Accent1 5 5" xfId="2443"/>
    <cellStyle name="60% - Accent1 5 6" xfId="2444"/>
    <cellStyle name="60% - Accent1 5 7" xfId="2445"/>
    <cellStyle name="60% - Accent1 5 8" xfId="2446"/>
    <cellStyle name="60% - Accent1 5 9" xfId="2447"/>
    <cellStyle name="60% - Accent1 6" xfId="2448"/>
    <cellStyle name="60% - Accent1 7" xfId="2449"/>
    <cellStyle name="60% - Accent1 8" xfId="2450"/>
    <cellStyle name="60% - Accent1 9" xfId="2451"/>
    <cellStyle name="60% - Accent2 2" xfId="2452"/>
    <cellStyle name="60% - Accent2 2 10" xfId="2453"/>
    <cellStyle name="60% - Accent2 2 11" xfId="2454"/>
    <cellStyle name="60% - Accent2 2 12" xfId="2455"/>
    <cellStyle name="60% - Accent2 2 13" xfId="2456"/>
    <cellStyle name="60% - Accent2 2 14" xfId="2457"/>
    <cellStyle name="60% - Accent2 2 2" xfId="2458"/>
    <cellStyle name="60% - Accent2 2 2 2" xfId="2459"/>
    <cellStyle name="60% - Accent2 2 3" xfId="2460"/>
    <cellStyle name="60% - Accent2 2 4" xfId="2461"/>
    <cellStyle name="60% - Accent2 2 5" xfId="2462"/>
    <cellStyle name="60% - Accent2 2 6" xfId="2463"/>
    <cellStyle name="60% - Accent2 2 7" xfId="2464"/>
    <cellStyle name="60% - Accent2 2 8" xfId="2465"/>
    <cellStyle name="60% - Accent2 2 9" xfId="2466"/>
    <cellStyle name="60% - Accent2 2_C-1  to C-3 Foramt" xfId="2467"/>
    <cellStyle name="60% - Accent2 3" xfId="2468"/>
    <cellStyle name="60% - Accent2 3 10" xfId="2469"/>
    <cellStyle name="60% - Accent2 3 11" xfId="2470"/>
    <cellStyle name="60% - Accent2 3 12" xfId="2471"/>
    <cellStyle name="60% - Accent2 3 13" xfId="2472"/>
    <cellStyle name="60% - Accent2 3 14" xfId="2473"/>
    <cellStyle name="60% - Accent2 3 2" xfId="2474"/>
    <cellStyle name="60% - Accent2 3 3" xfId="2475"/>
    <cellStyle name="60% - Accent2 3 4" xfId="2476"/>
    <cellStyle name="60% - Accent2 3 5" xfId="2477"/>
    <cellStyle name="60% - Accent2 3 6" xfId="2478"/>
    <cellStyle name="60% - Accent2 3 7" xfId="2479"/>
    <cellStyle name="60% - Accent2 3 8" xfId="2480"/>
    <cellStyle name="60% - Accent2 3 9" xfId="2481"/>
    <cellStyle name="60% - Accent2 3_C-1  to C-3 Foramt" xfId="2482"/>
    <cellStyle name="60% - Accent2 4" xfId="2483"/>
    <cellStyle name="60% - Accent2 4 10" xfId="2484"/>
    <cellStyle name="60% - Accent2 4 11" xfId="2485"/>
    <cellStyle name="60% - Accent2 4 12" xfId="2486"/>
    <cellStyle name="60% - Accent2 4 13" xfId="2487"/>
    <cellStyle name="60% - Accent2 4 14" xfId="2488"/>
    <cellStyle name="60% - Accent2 4 2" xfId="2489"/>
    <cellStyle name="60% - Accent2 4 3" xfId="2490"/>
    <cellStyle name="60% - Accent2 4 4" xfId="2491"/>
    <cellStyle name="60% - Accent2 4 5" xfId="2492"/>
    <cellStyle name="60% - Accent2 4 6" xfId="2493"/>
    <cellStyle name="60% - Accent2 4 7" xfId="2494"/>
    <cellStyle name="60% - Accent2 4 8" xfId="2495"/>
    <cellStyle name="60% - Accent2 4 9" xfId="2496"/>
    <cellStyle name="60% - Accent2 5" xfId="2497"/>
    <cellStyle name="60% - Accent2 5 2" xfId="2498"/>
    <cellStyle name="60% - Accent2 5 3" xfId="2499"/>
    <cellStyle name="60% - Accent2 5 4" xfId="2500"/>
    <cellStyle name="60% - Accent2 5 5" xfId="2501"/>
    <cellStyle name="60% - Accent2 5 6" xfId="2502"/>
    <cellStyle name="60% - Accent2 5 7" xfId="2503"/>
    <cellStyle name="60% - Accent2 5 8" xfId="2504"/>
    <cellStyle name="60% - Accent2 5 9" xfId="2505"/>
    <cellStyle name="60% - Accent2 6" xfId="2506"/>
    <cellStyle name="60% - Accent2 7" xfId="2507"/>
    <cellStyle name="60% - Accent2 8" xfId="2508"/>
    <cellStyle name="60% - Accent2 9" xfId="2509"/>
    <cellStyle name="60% - Accent3 2" xfId="2510"/>
    <cellStyle name="60% - Accent3 2 10" xfId="2511"/>
    <cellStyle name="60% - Accent3 2 11" xfId="2512"/>
    <cellStyle name="60% - Accent3 2 12" xfId="2513"/>
    <cellStyle name="60% - Accent3 2 13" xfId="2514"/>
    <cellStyle name="60% - Accent3 2 14" xfId="2515"/>
    <cellStyle name="60% - Accent3 2 2" xfId="2516"/>
    <cellStyle name="60% - Accent3 2 2 2" xfId="2517"/>
    <cellStyle name="60% - Accent3 2 3" xfId="2518"/>
    <cellStyle name="60% - Accent3 2 4" xfId="2519"/>
    <cellStyle name="60% - Accent3 2 5" xfId="2520"/>
    <cellStyle name="60% - Accent3 2 6" xfId="2521"/>
    <cellStyle name="60% - Accent3 2 7" xfId="2522"/>
    <cellStyle name="60% - Accent3 2 8" xfId="2523"/>
    <cellStyle name="60% - Accent3 2 9" xfId="2524"/>
    <cellStyle name="60% - Accent3 2_C-1  to C-3 Foramt" xfId="2525"/>
    <cellStyle name="60% - Accent3 3" xfId="2526"/>
    <cellStyle name="60% - Accent3 3 10" xfId="2527"/>
    <cellStyle name="60% - Accent3 3 11" xfId="2528"/>
    <cellStyle name="60% - Accent3 3 12" xfId="2529"/>
    <cellStyle name="60% - Accent3 3 13" xfId="2530"/>
    <cellStyle name="60% - Accent3 3 14" xfId="2531"/>
    <cellStyle name="60% - Accent3 3 2" xfId="2532"/>
    <cellStyle name="60% - Accent3 3 3" xfId="2533"/>
    <cellStyle name="60% - Accent3 3 4" xfId="2534"/>
    <cellStyle name="60% - Accent3 3 5" xfId="2535"/>
    <cellStyle name="60% - Accent3 3 6" xfId="2536"/>
    <cellStyle name="60% - Accent3 3 7" xfId="2537"/>
    <cellStyle name="60% - Accent3 3 8" xfId="2538"/>
    <cellStyle name="60% - Accent3 3 9" xfId="2539"/>
    <cellStyle name="60% - Accent3 3_C-1  to C-3 Foramt" xfId="2540"/>
    <cellStyle name="60% - Accent3 4" xfId="2541"/>
    <cellStyle name="60% - Accent3 4 10" xfId="2542"/>
    <cellStyle name="60% - Accent3 4 11" xfId="2543"/>
    <cellStyle name="60% - Accent3 4 12" xfId="2544"/>
    <cellStyle name="60% - Accent3 4 13" xfId="2545"/>
    <cellStyle name="60% - Accent3 4 14" xfId="2546"/>
    <cellStyle name="60% - Accent3 4 2" xfId="2547"/>
    <cellStyle name="60% - Accent3 4 3" xfId="2548"/>
    <cellStyle name="60% - Accent3 4 4" xfId="2549"/>
    <cellStyle name="60% - Accent3 4 5" xfId="2550"/>
    <cellStyle name="60% - Accent3 4 6" xfId="2551"/>
    <cellStyle name="60% - Accent3 4 7" xfId="2552"/>
    <cellStyle name="60% - Accent3 4 8" xfId="2553"/>
    <cellStyle name="60% - Accent3 4 9" xfId="2554"/>
    <cellStyle name="60% - Accent3 5" xfId="2555"/>
    <cellStyle name="60% - Accent3 5 2" xfId="2556"/>
    <cellStyle name="60% - Accent3 5 3" xfId="2557"/>
    <cellStyle name="60% - Accent3 5 4" xfId="2558"/>
    <cellStyle name="60% - Accent3 5 5" xfId="2559"/>
    <cellStyle name="60% - Accent3 5 6" xfId="2560"/>
    <cellStyle name="60% - Accent3 5 7" xfId="2561"/>
    <cellStyle name="60% - Accent3 5 8" xfId="2562"/>
    <cellStyle name="60% - Accent3 5 9" xfId="2563"/>
    <cellStyle name="60% - Accent3 6" xfId="2564"/>
    <cellStyle name="60% - Accent3 7" xfId="2565"/>
    <cellStyle name="60% - Accent3 8" xfId="2566"/>
    <cellStyle name="60% - Accent3 9" xfId="2567"/>
    <cellStyle name="60% - Accent4 2" xfId="2568"/>
    <cellStyle name="60% - Accent4 2 10" xfId="2569"/>
    <cellStyle name="60% - Accent4 2 11" xfId="2570"/>
    <cellStyle name="60% - Accent4 2 12" xfId="2571"/>
    <cellStyle name="60% - Accent4 2 13" xfId="2572"/>
    <cellStyle name="60% - Accent4 2 14" xfId="2573"/>
    <cellStyle name="60% - Accent4 2 2" xfId="2574"/>
    <cellStyle name="60% - Accent4 2 2 2" xfId="2575"/>
    <cellStyle name="60% - Accent4 2 3" xfId="2576"/>
    <cellStyle name="60% - Accent4 2 4" xfId="2577"/>
    <cellStyle name="60% - Accent4 2 5" xfId="2578"/>
    <cellStyle name="60% - Accent4 2 6" xfId="2579"/>
    <cellStyle name="60% - Accent4 2 7" xfId="2580"/>
    <cellStyle name="60% - Accent4 2 8" xfId="2581"/>
    <cellStyle name="60% - Accent4 2 9" xfId="2582"/>
    <cellStyle name="60% - Accent4 2_C-1  to C-3 Foramt" xfId="2583"/>
    <cellStyle name="60% - Accent4 3" xfId="2584"/>
    <cellStyle name="60% - Accent4 3 10" xfId="2585"/>
    <cellStyle name="60% - Accent4 3 11" xfId="2586"/>
    <cellStyle name="60% - Accent4 3 12" xfId="2587"/>
    <cellStyle name="60% - Accent4 3 13" xfId="2588"/>
    <cellStyle name="60% - Accent4 3 14" xfId="2589"/>
    <cellStyle name="60% - Accent4 3 2" xfId="2590"/>
    <cellStyle name="60% - Accent4 3 3" xfId="2591"/>
    <cellStyle name="60% - Accent4 3 4" xfId="2592"/>
    <cellStyle name="60% - Accent4 3 5" xfId="2593"/>
    <cellStyle name="60% - Accent4 3 6" xfId="2594"/>
    <cellStyle name="60% - Accent4 3 7" xfId="2595"/>
    <cellStyle name="60% - Accent4 3 8" xfId="2596"/>
    <cellStyle name="60% - Accent4 3 9" xfId="2597"/>
    <cellStyle name="60% - Accent4 3_C-1  to C-3 Foramt" xfId="2598"/>
    <cellStyle name="60% - Accent4 4" xfId="2599"/>
    <cellStyle name="60% - Accent4 4 10" xfId="2600"/>
    <cellStyle name="60% - Accent4 4 11" xfId="2601"/>
    <cellStyle name="60% - Accent4 4 12" xfId="2602"/>
    <cellStyle name="60% - Accent4 4 13" xfId="2603"/>
    <cellStyle name="60% - Accent4 4 14" xfId="2604"/>
    <cellStyle name="60% - Accent4 4 2" xfId="2605"/>
    <cellStyle name="60% - Accent4 4 3" xfId="2606"/>
    <cellStyle name="60% - Accent4 4 4" xfId="2607"/>
    <cellStyle name="60% - Accent4 4 5" xfId="2608"/>
    <cellStyle name="60% - Accent4 4 6" xfId="2609"/>
    <cellStyle name="60% - Accent4 4 7" xfId="2610"/>
    <cellStyle name="60% - Accent4 4 8" xfId="2611"/>
    <cellStyle name="60% - Accent4 4 9" xfId="2612"/>
    <cellStyle name="60% - Accent4 5" xfId="2613"/>
    <cellStyle name="60% - Accent4 5 2" xfId="2614"/>
    <cellStyle name="60% - Accent4 5 3" xfId="2615"/>
    <cellStyle name="60% - Accent4 5 4" xfId="2616"/>
    <cellStyle name="60% - Accent4 5 5" xfId="2617"/>
    <cellStyle name="60% - Accent4 5 6" xfId="2618"/>
    <cellStyle name="60% - Accent4 5 7" xfId="2619"/>
    <cellStyle name="60% - Accent4 5 8" xfId="2620"/>
    <cellStyle name="60% - Accent4 5 9" xfId="2621"/>
    <cellStyle name="60% - Accent4 6" xfId="2622"/>
    <cellStyle name="60% - Accent4 7" xfId="2623"/>
    <cellStyle name="60% - Accent4 8" xfId="2624"/>
    <cellStyle name="60% - Accent4 9" xfId="2625"/>
    <cellStyle name="60% - Accent5 2" xfId="2626"/>
    <cellStyle name="60% - Accent5 2 10" xfId="2627"/>
    <cellStyle name="60% - Accent5 2 11" xfId="2628"/>
    <cellStyle name="60% - Accent5 2 12" xfId="2629"/>
    <cellStyle name="60% - Accent5 2 13" xfId="2630"/>
    <cellStyle name="60% - Accent5 2 14" xfId="2631"/>
    <cellStyle name="60% - Accent5 2 2" xfId="2632"/>
    <cellStyle name="60% - Accent5 2 2 2" xfId="2633"/>
    <cellStyle name="60% - Accent5 2 3" xfId="2634"/>
    <cellStyle name="60% - Accent5 2 4" xfId="2635"/>
    <cellStyle name="60% - Accent5 2 5" xfId="2636"/>
    <cellStyle name="60% - Accent5 2 6" xfId="2637"/>
    <cellStyle name="60% - Accent5 2 7" xfId="2638"/>
    <cellStyle name="60% - Accent5 2 8" xfId="2639"/>
    <cellStyle name="60% - Accent5 2 9" xfId="2640"/>
    <cellStyle name="60% - Accent5 2_C-1  to C-3 Foramt" xfId="2641"/>
    <cellStyle name="60% - Accent5 3" xfId="2642"/>
    <cellStyle name="60% - Accent5 3 10" xfId="2643"/>
    <cellStyle name="60% - Accent5 3 11" xfId="2644"/>
    <cellStyle name="60% - Accent5 3 12" xfId="2645"/>
    <cellStyle name="60% - Accent5 3 13" xfId="2646"/>
    <cellStyle name="60% - Accent5 3 14" xfId="2647"/>
    <cellStyle name="60% - Accent5 3 2" xfId="2648"/>
    <cellStyle name="60% - Accent5 3 3" xfId="2649"/>
    <cellStyle name="60% - Accent5 3 4" xfId="2650"/>
    <cellStyle name="60% - Accent5 3 5" xfId="2651"/>
    <cellStyle name="60% - Accent5 3 6" xfId="2652"/>
    <cellStyle name="60% - Accent5 3 7" xfId="2653"/>
    <cellStyle name="60% - Accent5 3 8" xfId="2654"/>
    <cellStyle name="60% - Accent5 3 9" xfId="2655"/>
    <cellStyle name="60% - Accent5 3_C-1  to C-3 Foramt" xfId="2656"/>
    <cellStyle name="60% - Accent5 4" xfId="2657"/>
    <cellStyle name="60% - Accent5 4 10" xfId="2658"/>
    <cellStyle name="60% - Accent5 4 11" xfId="2659"/>
    <cellStyle name="60% - Accent5 4 12" xfId="2660"/>
    <cellStyle name="60% - Accent5 4 13" xfId="2661"/>
    <cellStyle name="60% - Accent5 4 14" xfId="2662"/>
    <cellStyle name="60% - Accent5 4 2" xfId="2663"/>
    <cellStyle name="60% - Accent5 4 3" xfId="2664"/>
    <cellStyle name="60% - Accent5 4 4" xfId="2665"/>
    <cellStyle name="60% - Accent5 4 5" xfId="2666"/>
    <cellStyle name="60% - Accent5 4 6" xfId="2667"/>
    <cellStyle name="60% - Accent5 4 7" xfId="2668"/>
    <cellStyle name="60% - Accent5 4 8" xfId="2669"/>
    <cellStyle name="60% - Accent5 4 9" xfId="2670"/>
    <cellStyle name="60% - Accent5 5" xfId="2671"/>
    <cellStyle name="60% - Accent5 5 2" xfId="2672"/>
    <cellStyle name="60% - Accent5 5 3" xfId="2673"/>
    <cellStyle name="60% - Accent5 5 4" xfId="2674"/>
    <cellStyle name="60% - Accent5 5 5" xfId="2675"/>
    <cellStyle name="60% - Accent5 5 6" xfId="2676"/>
    <cellStyle name="60% - Accent5 5 7" xfId="2677"/>
    <cellStyle name="60% - Accent5 5 8" xfId="2678"/>
    <cellStyle name="60% - Accent5 5 9" xfId="2679"/>
    <cellStyle name="60% - Accent5 6" xfId="2680"/>
    <cellStyle name="60% - Accent5 7" xfId="2681"/>
    <cellStyle name="60% - Accent5 8" xfId="2682"/>
    <cellStyle name="60% - Accent5 9" xfId="2683"/>
    <cellStyle name="60% - Accent6 2" xfId="2684"/>
    <cellStyle name="60% - Accent6 2 10" xfId="2685"/>
    <cellStyle name="60% - Accent6 2 11" xfId="2686"/>
    <cellStyle name="60% - Accent6 2 12" xfId="2687"/>
    <cellStyle name="60% - Accent6 2 13" xfId="2688"/>
    <cellStyle name="60% - Accent6 2 14" xfId="2689"/>
    <cellStyle name="60% - Accent6 2 2" xfId="2690"/>
    <cellStyle name="60% - Accent6 2 2 2" xfId="2691"/>
    <cellStyle name="60% - Accent6 2 3" xfId="2692"/>
    <cellStyle name="60% - Accent6 2 4" xfId="2693"/>
    <cellStyle name="60% - Accent6 2 5" xfId="2694"/>
    <cellStyle name="60% - Accent6 2 6" xfId="2695"/>
    <cellStyle name="60% - Accent6 2 7" xfId="2696"/>
    <cellStyle name="60% - Accent6 2 8" xfId="2697"/>
    <cellStyle name="60% - Accent6 2 9" xfId="2698"/>
    <cellStyle name="60% - Accent6 2_C-1  to C-3 Foramt" xfId="2699"/>
    <cellStyle name="60% - Accent6 3" xfId="2700"/>
    <cellStyle name="60% - Accent6 3 10" xfId="2701"/>
    <cellStyle name="60% - Accent6 3 11" xfId="2702"/>
    <cellStyle name="60% - Accent6 3 12" xfId="2703"/>
    <cellStyle name="60% - Accent6 3 13" xfId="2704"/>
    <cellStyle name="60% - Accent6 3 14" xfId="2705"/>
    <cellStyle name="60% - Accent6 3 2" xfId="2706"/>
    <cellStyle name="60% - Accent6 3 3" xfId="2707"/>
    <cellStyle name="60% - Accent6 3 4" xfId="2708"/>
    <cellStyle name="60% - Accent6 3 5" xfId="2709"/>
    <cellStyle name="60% - Accent6 3 6" xfId="2710"/>
    <cellStyle name="60% - Accent6 3 7" xfId="2711"/>
    <cellStyle name="60% - Accent6 3 8" xfId="2712"/>
    <cellStyle name="60% - Accent6 3 9" xfId="2713"/>
    <cellStyle name="60% - Accent6 3_C-1  to C-3 Foramt" xfId="2714"/>
    <cellStyle name="60% - Accent6 4" xfId="2715"/>
    <cellStyle name="60% - Accent6 4 10" xfId="2716"/>
    <cellStyle name="60% - Accent6 4 11" xfId="2717"/>
    <cellStyle name="60% - Accent6 4 12" xfId="2718"/>
    <cellStyle name="60% - Accent6 4 13" xfId="2719"/>
    <cellStyle name="60% - Accent6 4 14" xfId="2720"/>
    <cellStyle name="60% - Accent6 4 2" xfId="2721"/>
    <cellStyle name="60% - Accent6 4 3" xfId="2722"/>
    <cellStyle name="60% - Accent6 4 4" xfId="2723"/>
    <cellStyle name="60% - Accent6 4 5" xfId="2724"/>
    <cellStyle name="60% - Accent6 4 6" xfId="2725"/>
    <cellStyle name="60% - Accent6 4 7" xfId="2726"/>
    <cellStyle name="60% - Accent6 4 8" xfId="2727"/>
    <cellStyle name="60% - Accent6 4 9" xfId="2728"/>
    <cellStyle name="60% - Accent6 5" xfId="2729"/>
    <cellStyle name="60% - Accent6 5 2" xfId="2730"/>
    <cellStyle name="60% - Accent6 5 3" xfId="2731"/>
    <cellStyle name="60% - Accent6 5 4" xfId="2732"/>
    <cellStyle name="60% - Accent6 5 5" xfId="2733"/>
    <cellStyle name="60% - Accent6 5 6" xfId="2734"/>
    <cellStyle name="60% - Accent6 5 7" xfId="2735"/>
    <cellStyle name="60% - Accent6 5 8" xfId="2736"/>
    <cellStyle name="60% - Accent6 5 9" xfId="2737"/>
    <cellStyle name="60% - Accent6 6" xfId="2738"/>
    <cellStyle name="60% - Accent6 7" xfId="2739"/>
    <cellStyle name="60% - Accent6 8" xfId="2740"/>
    <cellStyle name="60% - Accent6 9" xfId="2741"/>
    <cellStyle name="60% - एक्सेंट1" xfId="2742"/>
    <cellStyle name="60% - एक्सेंट2" xfId="2743"/>
    <cellStyle name="60% - एक्सेंट3" xfId="2744"/>
    <cellStyle name="60% - एक्सेंट4" xfId="2745"/>
    <cellStyle name="60% - एक्सेंट5" xfId="2746"/>
    <cellStyle name="60% - एक्सेंट6" xfId="2747"/>
    <cellStyle name="75" xfId="2748"/>
    <cellStyle name="75 10" xfId="2749"/>
    <cellStyle name="75 11" xfId="2750"/>
    <cellStyle name="75 12" xfId="2751"/>
    <cellStyle name="75 13" xfId="2752"/>
    <cellStyle name="75 14" xfId="2753"/>
    <cellStyle name="75 15" xfId="2754"/>
    <cellStyle name="75 16" xfId="2755"/>
    <cellStyle name="75 17" xfId="2756"/>
    <cellStyle name="75 18" xfId="2757"/>
    <cellStyle name="75 19" xfId="2758"/>
    <cellStyle name="75 2" xfId="2759"/>
    <cellStyle name="75 2 2" xfId="2760"/>
    <cellStyle name="75 20" xfId="2761"/>
    <cellStyle name="75 21" xfId="2762"/>
    <cellStyle name="75 22" xfId="2763"/>
    <cellStyle name="75 23" xfId="2764"/>
    <cellStyle name="75 24" xfId="2765"/>
    <cellStyle name="75 25" xfId="2766"/>
    <cellStyle name="75 26" xfId="2767"/>
    <cellStyle name="75 3" xfId="2768"/>
    <cellStyle name="75 4" xfId="2769"/>
    <cellStyle name="75 5" xfId="2770"/>
    <cellStyle name="75 6" xfId="2771"/>
    <cellStyle name="75 7" xfId="2772"/>
    <cellStyle name="75 8" xfId="2773"/>
    <cellStyle name="75 9" xfId="2774"/>
    <cellStyle name="75_Copy of ATC  FY-2010 to 2011 of Kolar Division." xfId="2775"/>
    <cellStyle name="Accent1 2" xfId="2776"/>
    <cellStyle name="Accent1 2 10" xfId="2777"/>
    <cellStyle name="Accent1 2 11" xfId="2778"/>
    <cellStyle name="Accent1 2 12" xfId="2779"/>
    <cellStyle name="Accent1 2 13" xfId="2780"/>
    <cellStyle name="Accent1 2 14" xfId="2781"/>
    <cellStyle name="Accent1 2 2" xfId="2782"/>
    <cellStyle name="Accent1 2 2 2" xfId="2783"/>
    <cellStyle name="Accent1 2 3" xfId="2784"/>
    <cellStyle name="Accent1 2 4" xfId="2785"/>
    <cellStyle name="Accent1 2 5" xfId="2786"/>
    <cellStyle name="Accent1 2 6" xfId="2787"/>
    <cellStyle name="Accent1 2 7" xfId="2788"/>
    <cellStyle name="Accent1 2 8" xfId="2789"/>
    <cellStyle name="Accent1 2 9" xfId="2790"/>
    <cellStyle name="Accent1 2_C-1  to C-3 Foramt" xfId="2791"/>
    <cellStyle name="Accent1 3" xfId="2792"/>
    <cellStyle name="Accent1 3 10" xfId="2793"/>
    <cellStyle name="Accent1 3 11" xfId="2794"/>
    <cellStyle name="Accent1 3 12" xfId="2795"/>
    <cellStyle name="Accent1 3 13" xfId="2796"/>
    <cellStyle name="Accent1 3 14" xfId="2797"/>
    <cellStyle name="Accent1 3 2" xfId="2798"/>
    <cellStyle name="Accent1 3 3" xfId="2799"/>
    <cellStyle name="Accent1 3 4" xfId="2800"/>
    <cellStyle name="Accent1 3 5" xfId="2801"/>
    <cellStyle name="Accent1 3 6" xfId="2802"/>
    <cellStyle name="Accent1 3 7" xfId="2803"/>
    <cellStyle name="Accent1 3 8" xfId="2804"/>
    <cellStyle name="Accent1 3 9" xfId="2805"/>
    <cellStyle name="Accent1 3_C-1  to C-3 Foramt" xfId="2806"/>
    <cellStyle name="Accent1 4" xfId="2807"/>
    <cellStyle name="Accent1 4 10" xfId="2808"/>
    <cellStyle name="Accent1 4 11" xfId="2809"/>
    <cellStyle name="Accent1 4 12" xfId="2810"/>
    <cellStyle name="Accent1 4 13" xfId="2811"/>
    <cellStyle name="Accent1 4 14" xfId="2812"/>
    <cellStyle name="Accent1 4 2" xfId="2813"/>
    <cellStyle name="Accent1 4 3" xfId="2814"/>
    <cellStyle name="Accent1 4 4" xfId="2815"/>
    <cellStyle name="Accent1 4 5" xfId="2816"/>
    <cellStyle name="Accent1 4 6" xfId="2817"/>
    <cellStyle name="Accent1 4 7" xfId="2818"/>
    <cellStyle name="Accent1 4 8" xfId="2819"/>
    <cellStyle name="Accent1 4 9" xfId="2820"/>
    <cellStyle name="Accent1 5" xfId="2821"/>
    <cellStyle name="Accent1 5 2" xfId="2822"/>
    <cellStyle name="Accent1 5 3" xfId="2823"/>
    <cellStyle name="Accent1 5 4" xfId="2824"/>
    <cellStyle name="Accent1 5 5" xfId="2825"/>
    <cellStyle name="Accent1 5 6" xfId="2826"/>
    <cellStyle name="Accent1 5 7" xfId="2827"/>
    <cellStyle name="Accent1 5 8" xfId="2828"/>
    <cellStyle name="Accent1 5 9" xfId="2829"/>
    <cellStyle name="Accent1 6" xfId="2830"/>
    <cellStyle name="Accent1 7" xfId="2831"/>
    <cellStyle name="Accent1 8" xfId="2832"/>
    <cellStyle name="Accent1 9" xfId="2833"/>
    <cellStyle name="Accent2 2" xfId="2834"/>
    <cellStyle name="Accent2 2 10" xfId="2835"/>
    <cellStyle name="Accent2 2 11" xfId="2836"/>
    <cellStyle name="Accent2 2 12" xfId="2837"/>
    <cellStyle name="Accent2 2 13" xfId="2838"/>
    <cellStyle name="Accent2 2 14" xfId="2839"/>
    <cellStyle name="Accent2 2 2" xfId="2840"/>
    <cellStyle name="Accent2 2 2 2" xfId="2841"/>
    <cellStyle name="Accent2 2 3" xfId="2842"/>
    <cellStyle name="Accent2 2 4" xfId="2843"/>
    <cellStyle name="Accent2 2 5" xfId="2844"/>
    <cellStyle name="Accent2 2 6" xfId="2845"/>
    <cellStyle name="Accent2 2 7" xfId="2846"/>
    <cellStyle name="Accent2 2 8" xfId="2847"/>
    <cellStyle name="Accent2 2 9" xfId="2848"/>
    <cellStyle name="Accent2 2_C-1  to C-3 Foramt" xfId="2849"/>
    <cellStyle name="Accent2 3" xfId="2850"/>
    <cellStyle name="Accent2 3 10" xfId="2851"/>
    <cellStyle name="Accent2 3 11" xfId="2852"/>
    <cellStyle name="Accent2 3 12" xfId="2853"/>
    <cellStyle name="Accent2 3 13" xfId="2854"/>
    <cellStyle name="Accent2 3 14" xfId="2855"/>
    <cellStyle name="Accent2 3 2" xfId="2856"/>
    <cellStyle name="Accent2 3 3" xfId="2857"/>
    <cellStyle name="Accent2 3 4" xfId="2858"/>
    <cellStyle name="Accent2 3 5" xfId="2859"/>
    <cellStyle name="Accent2 3 6" xfId="2860"/>
    <cellStyle name="Accent2 3 7" xfId="2861"/>
    <cellStyle name="Accent2 3 8" xfId="2862"/>
    <cellStyle name="Accent2 3 9" xfId="2863"/>
    <cellStyle name="Accent2 3_C-1  to C-3 Foramt" xfId="2864"/>
    <cellStyle name="Accent2 4" xfId="2865"/>
    <cellStyle name="Accent2 4 10" xfId="2866"/>
    <cellStyle name="Accent2 4 11" xfId="2867"/>
    <cellStyle name="Accent2 4 12" xfId="2868"/>
    <cellStyle name="Accent2 4 13" xfId="2869"/>
    <cellStyle name="Accent2 4 14" xfId="2870"/>
    <cellStyle name="Accent2 4 2" xfId="2871"/>
    <cellStyle name="Accent2 4 3" xfId="2872"/>
    <cellStyle name="Accent2 4 4" xfId="2873"/>
    <cellStyle name="Accent2 4 5" xfId="2874"/>
    <cellStyle name="Accent2 4 6" xfId="2875"/>
    <cellStyle name="Accent2 4 7" xfId="2876"/>
    <cellStyle name="Accent2 4 8" xfId="2877"/>
    <cellStyle name="Accent2 4 9" xfId="2878"/>
    <cellStyle name="Accent2 5" xfId="2879"/>
    <cellStyle name="Accent2 5 2" xfId="2880"/>
    <cellStyle name="Accent2 5 3" xfId="2881"/>
    <cellStyle name="Accent2 5 4" xfId="2882"/>
    <cellStyle name="Accent2 5 5" xfId="2883"/>
    <cellStyle name="Accent2 5 6" xfId="2884"/>
    <cellStyle name="Accent2 5 7" xfId="2885"/>
    <cellStyle name="Accent2 5 8" xfId="2886"/>
    <cellStyle name="Accent2 5 9" xfId="2887"/>
    <cellStyle name="Accent2 6" xfId="2888"/>
    <cellStyle name="Accent2 7" xfId="2889"/>
    <cellStyle name="Accent2 8" xfId="2890"/>
    <cellStyle name="Accent2 9" xfId="2891"/>
    <cellStyle name="Accent3 2" xfId="2892"/>
    <cellStyle name="Accent3 2 10" xfId="2893"/>
    <cellStyle name="Accent3 2 11" xfId="2894"/>
    <cellStyle name="Accent3 2 12" xfId="2895"/>
    <cellStyle name="Accent3 2 13" xfId="2896"/>
    <cellStyle name="Accent3 2 14" xfId="2897"/>
    <cellStyle name="Accent3 2 2" xfId="2898"/>
    <cellStyle name="Accent3 2 2 2" xfId="2899"/>
    <cellStyle name="Accent3 2 3" xfId="2900"/>
    <cellStyle name="Accent3 2 4" xfId="2901"/>
    <cellStyle name="Accent3 2 5" xfId="2902"/>
    <cellStyle name="Accent3 2 6" xfId="2903"/>
    <cellStyle name="Accent3 2 7" xfId="2904"/>
    <cellStyle name="Accent3 2 8" xfId="2905"/>
    <cellStyle name="Accent3 2 9" xfId="2906"/>
    <cellStyle name="Accent3 2_C-1  to C-3 Foramt" xfId="2907"/>
    <cellStyle name="Accent3 3" xfId="2908"/>
    <cellStyle name="Accent3 3 10" xfId="2909"/>
    <cellStyle name="Accent3 3 11" xfId="2910"/>
    <cellStyle name="Accent3 3 12" xfId="2911"/>
    <cellStyle name="Accent3 3 13" xfId="2912"/>
    <cellStyle name="Accent3 3 14" xfId="2913"/>
    <cellStyle name="Accent3 3 2" xfId="2914"/>
    <cellStyle name="Accent3 3 3" xfId="2915"/>
    <cellStyle name="Accent3 3 4" xfId="2916"/>
    <cellStyle name="Accent3 3 5" xfId="2917"/>
    <cellStyle name="Accent3 3 6" xfId="2918"/>
    <cellStyle name="Accent3 3 7" xfId="2919"/>
    <cellStyle name="Accent3 3 8" xfId="2920"/>
    <cellStyle name="Accent3 3 9" xfId="2921"/>
    <cellStyle name="Accent3 3_C-1  to C-3 Foramt" xfId="2922"/>
    <cellStyle name="Accent3 4" xfId="2923"/>
    <cellStyle name="Accent3 4 10" xfId="2924"/>
    <cellStyle name="Accent3 4 11" xfId="2925"/>
    <cellStyle name="Accent3 4 12" xfId="2926"/>
    <cellStyle name="Accent3 4 13" xfId="2927"/>
    <cellStyle name="Accent3 4 14" xfId="2928"/>
    <cellStyle name="Accent3 4 2" xfId="2929"/>
    <cellStyle name="Accent3 4 3" xfId="2930"/>
    <cellStyle name="Accent3 4 4" xfId="2931"/>
    <cellStyle name="Accent3 4 5" xfId="2932"/>
    <cellStyle name="Accent3 4 6" xfId="2933"/>
    <cellStyle name="Accent3 4 7" xfId="2934"/>
    <cellStyle name="Accent3 4 8" xfId="2935"/>
    <cellStyle name="Accent3 4 9" xfId="2936"/>
    <cellStyle name="Accent3 5" xfId="2937"/>
    <cellStyle name="Accent3 5 2" xfId="2938"/>
    <cellStyle name="Accent3 5 3" xfId="2939"/>
    <cellStyle name="Accent3 5 4" xfId="2940"/>
    <cellStyle name="Accent3 5 5" xfId="2941"/>
    <cellStyle name="Accent3 5 6" xfId="2942"/>
    <cellStyle name="Accent3 5 7" xfId="2943"/>
    <cellStyle name="Accent3 5 8" xfId="2944"/>
    <cellStyle name="Accent3 5 9" xfId="2945"/>
    <cellStyle name="Accent3 6" xfId="2946"/>
    <cellStyle name="Accent3 7" xfId="2947"/>
    <cellStyle name="Accent3 8" xfId="2948"/>
    <cellStyle name="Accent3 9" xfId="2949"/>
    <cellStyle name="Accent4 2" xfId="2950"/>
    <cellStyle name="Accent4 2 10" xfId="2951"/>
    <cellStyle name="Accent4 2 11" xfId="2952"/>
    <cellStyle name="Accent4 2 12" xfId="2953"/>
    <cellStyle name="Accent4 2 13" xfId="2954"/>
    <cellStyle name="Accent4 2 14" xfId="2955"/>
    <cellStyle name="Accent4 2 2" xfId="2956"/>
    <cellStyle name="Accent4 2 2 2" xfId="2957"/>
    <cellStyle name="Accent4 2 3" xfId="2958"/>
    <cellStyle name="Accent4 2 4" xfId="2959"/>
    <cellStyle name="Accent4 2 5" xfId="2960"/>
    <cellStyle name="Accent4 2 6" xfId="2961"/>
    <cellStyle name="Accent4 2 7" xfId="2962"/>
    <cellStyle name="Accent4 2 8" xfId="2963"/>
    <cellStyle name="Accent4 2 9" xfId="2964"/>
    <cellStyle name="Accent4 2_C-1  to C-3 Foramt" xfId="2965"/>
    <cellStyle name="Accent4 3" xfId="2966"/>
    <cellStyle name="Accent4 3 10" xfId="2967"/>
    <cellStyle name="Accent4 3 11" xfId="2968"/>
    <cellStyle name="Accent4 3 12" xfId="2969"/>
    <cellStyle name="Accent4 3 13" xfId="2970"/>
    <cellStyle name="Accent4 3 14" xfId="2971"/>
    <cellStyle name="Accent4 3 2" xfId="2972"/>
    <cellStyle name="Accent4 3 3" xfId="2973"/>
    <cellStyle name="Accent4 3 4" xfId="2974"/>
    <cellStyle name="Accent4 3 5" xfId="2975"/>
    <cellStyle name="Accent4 3 6" xfId="2976"/>
    <cellStyle name="Accent4 3 7" xfId="2977"/>
    <cellStyle name="Accent4 3 8" xfId="2978"/>
    <cellStyle name="Accent4 3 9" xfId="2979"/>
    <cellStyle name="Accent4 3_C-1  to C-3 Foramt" xfId="2980"/>
    <cellStyle name="Accent4 4" xfId="2981"/>
    <cellStyle name="Accent4 4 10" xfId="2982"/>
    <cellStyle name="Accent4 4 11" xfId="2983"/>
    <cellStyle name="Accent4 4 12" xfId="2984"/>
    <cellStyle name="Accent4 4 13" xfId="2985"/>
    <cellStyle name="Accent4 4 14" xfId="2986"/>
    <cellStyle name="Accent4 4 2" xfId="2987"/>
    <cellStyle name="Accent4 4 3" xfId="2988"/>
    <cellStyle name="Accent4 4 4" xfId="2989"/>
    <cellStyle name="Accent4 4 5" xfId="2990"/>
    <cellStyle name="Accent4 4 6" xfId="2991"/>
    <cellStyle name="Accent4 4 7" xfId="2992"/>
    <cellStyle name="Accent4 4 8" xfId="2993"/>
    <cellStyle name="Accent4 4 9" xfId="2994"/>
    <cellStyle name="Accent4 5" xfId="2995"/>
    <cellStyle name="Accent4 5 2" xfId="2996"/>
    <cellStyle name="Accent4 5 3" xfId="2997"/>
    <cellStyle name="Accent4 5 4" xfId="2998"/>
    <cellStyle name="Accent4 5 5" xfId="2999"/>
    <cellStyle name="Accent4 5 6" xfId="3000"/>
    <cellStyle name="Accent4 5 7" xfId="3001"/>
    <cellStyle name="Accent4 5 8" xfId="3002"/>
    <cellStyle name="Accent4 5 9" xfId="3003"/>
    <cellStyle name="Accent4 6" xfId="3004"/>
    <cellStyle name="Accent4 7" xfId="3005"/>
    <cellStyle name="Accent4 8" xfId="3006"/>
    <cellStyle name="Accent4 9" xfId="3007"/>
    <cellStyle name="Accent5 2" xfId="3008"/>
    <cellStyle name="Accent5 2 10" xfId="3009"/>
    <cellStyle name="Accent5 2 11" xfId="3010"/>
    <cellStyle name="Accent5 2 12" xfId="3011"/>
    <cellStyle name="Accent5 2 13" xfId="3012"/>
    <cellStyle name="Accent5 2 14" xfId="3013"/>
    <cellStyle name="Accent5 2 2" xfId="3014"/>
    <cellStyle name="Accent5 2 2 2" xfId="3015"/>
    <cellStyle name="Accent5 2 3" xfId="3016"/>
    <cellStyle name="Accent5 2 4" xfId="3017"/>
    <cellStyle name="Accent5 2 5" xfId="3018"/>
    <cellStyle name="Accent5 2 6" xfId="3019"/>
    <cellStyle name="Accent5 2 7" xfId="3020"/>
    <cellStyle name="Accent5 2 8" xfId="3021"/>
    <cellStyle name="Accent5 2 9" xfId="3022"/>
    <cellStyle name="Accent5 2_C-1  to C-3 Foramt" xfId="3023"/>
    <cellStyle name="Accent5 3" xfId="3024"/>
    <cellStyle name="Accent5 3 10" xfId="3025"/>
    <cellStyle name="Accent5 3 11" xfId="3026"/>
    <cellStyle name="Accent5 3 12" xfId="3027"/>
    <cellStyle name="Accent5 3 13" xfId="3028"/>
    <cellStyle name="Accent5 3 14" xfId="3029"/>
    <cellStyle name="Accent5 3 2" xfId="3030"/>
    <cellStyle name="Accent5 3 3" xfId="3031"/>
    <cellStyle name="Accent5 3 4" xfId="3032"/>
    <cellStyle name="Accent5 3 5" xfId="3033"/>
    <cellStyle name="Accent5 3 6" xfId="3034"/>
    <cellStyle name="Accent5 3 7" xfId="3035"/>
    <cellStyle name="Accent5 3 8" xfId="3036"/>
    <cellStyle name="Accent5 3 9" xfId="3037"/>
    <cellStyle name="Accent5 3_C-1  to C-3 Foramt" xfId="3038"/>
    <cellStyle name="Accent5 4" xfId="3039"/>
    <cellStyle name="Accent5 4 10" xfId="3040"/>
    <cellStyle name="Accent5 4 11" xfId="3041"/>
    <cellStyle name="Accent5 4 12" xfId="3042"/>
    <cellStyle name="Accent5 4 13" xfId="3043"/>
    <cellStyle name="Accent5 4 14" xfId="3044"/>
    <cellStyle name="Accent5 4 2" xfId="3045"/>
    <cellStyle name="Accent5 4 3" xfId="3046"/>
    <cellStyle name="Accent5 4 4" xfId="3047"/>
    <cellStyle name="Accent5 4 5" xfId="3048"/>
    <cellStyle name="Accent5 4 6" xfId="3049"/>
    <cellStyle name="Accent5 4 7" xfId="3050"/>
    <cellStyle name="Accent5 4 8" xfId="3051"/>
    <cellStyle name="Accent5 4 9" xfId="3052"/>
    <cellStyle name="Accent5 5" xfId="3053"/>
    <cellStyle name="Accent5 5 2" xfId="3054"/>
    <cellStyle name="Accent5 5 3" xfId="3055"/>
    <cellStyle name="Accent5 5 4" xfId="3056"/>
    <cellStyle name="Accent5 5 5" xfId="3057"/>
    <cellStyle name="Accent5 5 6" xfId="3058"/>
    <cellStyle name="Accent5 5 7" xfId="3059"/>
    <cellStyle name="Accent5 5 8" xfId="3060"/>
    <cellStyle name="Accent5 5 9" xfId="3061"/>
    <cellStyle name="Accent5 6" xfId="3062"/>
    <cellStyle name="Accent5 7" xfId="3063"/>
    <cellStyle name="Accent5 8" xfId="3064"/>
    <cellStyle name="Accent5 9" xfId="3065"/>
    <cellStyle name="Accent6 2" xfId="3066"/>
    <cellStyle name="Accent6 2 10" xfId="3067"/>
    <cellStyle name="Accent6 2 11" xfId="3068"/>
    <cellStyle name="Accent6 2 12" xfId="3069"/>
    <cellStyle name="Accent6 2 13" xfId="3070"/>
    <cellStyle name="Accent6 2 14" xfId="3071"/>
    <cellStyle name="Accent6 2 2" xfId="3072"/>
    <cellStyle name="Accent6 2 2 2" xfId="3073"/>
    <cellStyle name="Accent6 2 3" xfId="3074"/>
    <cellStyle name="Accent6 2 4" xfId="3075"/>
    <cellStyle name="Accent6 2 5" xfId="3076"/>
    <cellStyle name="Accent6 2 6" xfId="3077"/>
    <cellStyle name="Accent6 2 7" xfId="3078"/>
    <cellStyle name="Accent6 2 8" xfId="3079"/>
    <cellStyle name="Accent6 2 9" xfId="3080"/>
    <cellStyle name="Accent6 2_C-1  to C-3 Foramt" xfId="3081"/>
    <cellStyle name="Accent6 3" xfId="3082"/>
    <cellStyle name="Accent6 3 10" xfId="3083"/>
    <cellStyle name="Accent6 3 11" xfId="3084"/>
    <cellStyle name="Accent6 3 12" xfId="3085"/>
    <cellStyle name="Accent6 3 13" xfId="3086"/>
    <cellStyle name="Accent6 3 14" xfId="3087"/>
    <cellStyle name="Accent6 3 2" xfId="3088"/>
    <cellStyle name="Accent6 3 3" xfId="3089"/>
    <cellStyle name="Accent6 3 4" xfId="3090"/>
    <cellStyle name="Accent6 3 5" xfId="3091"/>
    <cellStyle name="Accent6 3 6" xfId="3092"/>
    <cellStyle name="Accent6 3 7" xfId="3093"/>
    <cellStyle name="Accent6 3 8" xfId="3094"/>
    <cellStyle name="Accent6 3 9" xfId="3095"/>
    <cellStyle name="Accent6 3_C-1  to C-3 Foramt" xfId="3096"/>
    <cellStyle name="Accent6 4" xfId="3097"/>
    <cellStyle name="Accent6 4 10" xfId="3098"/>
    <cellStyle name="Accent6 4 11" xfId="3099"/>
    <cellStyle name="Accent6 4 12" xfId="3100"/>
    <cellStyle name="Accent6 4 13" xfId="3101"/>
    <cellStyle name="Accent6 4 14" xfId="3102"/>
    <cellStyle name="Accent6 4 2" xfId="3103"/>
    <cellStyle name="Accent6 4 3" xfId="3104"/>
    <cellStyle name="Accent6 4 4" xfId="3105"/>
    <cellStyle name="Accent6 4 5" xfId="3106"/>
    <cellStyle name="Accent6 4 6" xfId="3107"/>
    <cellStyle name="Accent6 4 7" xfId="3108"/>
    <cellStyle name="Accent6 4 8" xfId="3109"/>
    <cellStyle name="Accent6 4 9" xfId="3110"/>
    <cellStyle name="Accent6 5" xfId="3111"/>
    <cellStyle name="Accent6 5 2" xfId="3112"/>
    <cellStyle name="Accent6 5 3" xfId="3113"/>
    <cellStyle name="Accent6 5 4" xfId="3114"/>
    <cellStyle name="Accent6 5 5" xfId="3115"/>
    <cellStyle name="Accent6 5 6" xfId="3116"/>
    <cellStyle name="Accent6 5 7" xfId="3117"/>
    <cellStyle name="Accent6 5 8" xfId="3118"/>
    <cellStyle name="Accent6 5 9" xfId="3119"/>
    <cellStyle name="Accent6 6" xfId="3120"/>
    <cellStyle name="Accent6 7" xfId="3121"/>
    <cellStyle name="Accent6 8" xfId="3122"/>
    <cellStyle name="Accent6 9" xfId="3123"/>
    <cellStyle name="ÅëÈ­ [0]_±âÅ¸" xfId="3124"/>
    <cellStyle name="ÅëÈ­_±âÅ¸" xfId="3125"/>
    <cellStyle name="args.style" xfId="3126"/>
    <cellStyle name="Arial1 - Style1" xfId="3127"/>
    <cellStyle name="Arial1 - Style2" xfId="3128"/>
    <cellStyle name="Arial10" xfId="3129"/>
    <cellStyle name="Assumption" xfId="3130"/>
    <cellStyle name="ÄÞ¸¶ [0]_±âÅ¸" xfId="3131"/>
    <cellStyle name="ÄÞ¸¶_±âÅ¸" xfId="3132"/>
    <cellStyle name="b1x" xfId="3133"/>
    <cellStyle name="Bad 2" xfId="3134"/>
    <cellStyle name="Bad 2 10" xfId="3135"/>
    <cellStyle name="Bad 2 11" xfId="3136"/>
    <cellStyle name="Bad 2 12" xfId="3137"/>
    <cellStyle name="Bad 2 13" xfId="3138"/>
    <cellStyle name="Bad 2 14" xfId="3139"/>
    <cellStyle name="Bad 2 2" xfId="3140"/>
    <cellStyle name="Bad 2 2 2" xfId="3141"/>
    <cellStyle name="Bad 2 3" xfId="3142"/>
    <cellStyle name="Bad 2 4" xfId="3143"/>
    <cellStyle name="Bad 2 5" xfId="3144"/>
    <cellStyle name="Bad 2 6" xfId="3145"/>
    <cellStyle name="Bad 2 7" xfId="3146"/>
    <cellStyle name="Bad 2 8" xfId="3147"/>
    <cellStyle name="Bad 2 9" xfId="3148"/>
    <cellStyle name="Bad 2_C-1  to C-3 Foramt" xfId="3149"/>
    <cellStyle name="Bad 3" xfId="3150"/>
    <cellStyle name="Bad 3 10" xfId="3151"/>
    <cellStyle name="Bad 3 11" xfId="3152"/>
    <cellStyle name="Bad 3 12" xfId="3153"/>
    <cellStyle name="Bad 3 13" xfId="3154"/>
    <cellStyle name="Bad 3 14" xfId="3155"/>
    <cellStyle name="Bad 3 2" xfId="3156"/>
    <cellStyle name="Bad 3 3" xfId="3157"/>
    <cellStyle name="Bad 3 4" xfId="3158"/>
    <cellStyle name="Bad 3 5" xfId="3159"/>
    <cellStyle name="Bad 3 6" xfId="3160"/>
    <cellStyle name="Bad 3 7" xfId="3161"/>
    <cellStyle name="Bad 3 8" xfId="3162"/>
    <cellStyle name="Bad 3 9" xfId="3163"/>
    <cellStyle name="Bad 3_C-1  to C-3 Foramt" xfId="3164"/>
    <cellStyle name="Bad 4" xfId="3165"/>
    <cellStyle name="Bad 4 10" xfId="3166"/>
    <cellStyle name="Bad 4 11" xfId="3167"/>
    <cellStyle name="Bad 4 12" xfId="3168"/>
    <cellStyle name="Bad 4 13" xfId="3169"/>
    <cellStyle name="Bad 4 14" xfId="3170"/>
    <cellStyle name="Bad 4 2" xfId="3171"/>
    <cellStyle name="Bad 4 3" xfId="3172"/>
    <cellStyle name="Bad 4 4" xfId="3173"/>
    <cellStyle name="Bad 4 5" xfId="3174"/>
    <cellStyle name="Bad 4 6" xfId="3175"/>
    <cellStyle name="Bad 4 7" xfId="3176"/>
    <cellStyle name="Bad 4 8" xfId="3177"/>
    <cellStyle name="Bad 4 9" xfId="3178"/>
    <cellStyle name="Bad 5" xfId="3179"/>
    <cellStyle name="Bad 5 2" xfId="3180"/>
    <cellStyle name="Bad 5 3" xfId="3181"/>
    <cellStyle name="Bad 5 4" xfId="3182"/>
    <cellStyle name="Bad 5 5" xfId="3183"/>
    <cellStyle name="Bad 5 6" xfId="3184"/>
    <cellStyle name="Bad 5 7" xfId="3185"/>
    <cellStyle name="Bad 5 8" xfId="3186"/>
    <cellStyle name="Bad 5 9" xfId="3187"/>
    <cellStyle name="Bad 6" xfId="3188"/>
    <cellStyle name="Bad 7" xfId="3189"/>
    <cellStyle name="Bad 8" xfId="3190"/>
    <cellStyle name="Bad 9" xfId="3191"/>
    <cellStyle name="Body" xfId="3192"/>
    <cellStyle name="C                      " xfId="3193"/>
    <cellStyle name="Ç¥ÁØ_¿¬°£´©°è¿¹»ó" xfId="3194"/>
    <cellStyle name="Calc Currency (0)" xfId="3195"/>
    <cellStyle name="Calc Currency (0) 2" xfId="3196"/>
    <cellStyle name="Calc Currency (0) 2 2" xfId="3197"/>
    <cellStyle name="Calc Currency (0) 2 3" xfId="3198"/>
    <cellStyle name="Calc Currency (0) 3" xfId="3199"/>
    <cellStyle name="Calc Currency (0) 3 2" xfId="3200"/>
    <cellStyle name="Calc Currency (0) 3 3" xfId="3201"/>
    <cellStyle name="Calc Currency (0) 4" xfId="3202"/>
    <cellStyle name="Calc Currency (0) 4 2" xfId="3203"/>
    <cellStyle name="Calc Currency (0) 4 3" xfId="3204"/>
    <cellStyle name="Calc Currency (0) 5" xfId="3205"/>
    <cellStyle name="Calc Currency (0) 6" xfId="3206"/>
    <cellStyle name="Calculation 2" xfId="3207"/>
    <cellStyle name="Calculation 2 10" xfId="3208"/>
    <cellStyle name="Calculation 2 11" xfId="3209"/>
    <cellStyle name="Calculation 2 12" xfId="3210"/>
    <cellStyle name="Calculation 2 13" xfId="3211"/>
    <cellStyle name="Calculation 2 14" xfId="3212"/>
    <cellStyle name="Calculation 2 2" xfId="3213"/>
    <cellStyle name="Calculation 2 2 2" xfId="3214"/>
    <cellStyle name="Calculation 2 3" xfId="3215"/>
    <cellStyle name="Calculation 2 4" xfId="3216"/>
    <cellStyle name="Calculation 2 5" xfId="3217"/>
    <cellStyle name="Calculation 2 6" xfId="3218"/>
    <cellStyle name="Calculation 2 7" xfId="3219"/>
    <cellStyle name="Calculation 2 8" xfId="3220"/>
    <cellStyle name="Calculation 2 9" xfId="3221"/>
    <cellStyle name="Calculation 2_C-1  to C-3 Foramt" xfId="3222"/>
    <cellStyle name="Calculation 3" xfId="3223"/>
    <cellStyle name="Calculation 3 10" xfId="3224"/>
    <cellStyle name="Calculation 3 11" xfId="3225"/>
    <cellStyle name="Calculation 3 12" xfId="3226"/>
    <cellStyle name="Calculation 3 13" xfId="3227"/>
    <cellStyle name="Calculation 3 14" xfId="3228"/>
    <cellStyle name="Calculation 3 2" xfId="3229"/>
    <cellStyle name="Calculation 3 3" xfId="3230"/>
    <cellStyle name="Calculation 3 4" xfId="3231"/>
    <cellStyle name="Calculation 3 5" xfId="3232"/>
    <cellStyle name="Calculation 3 6" xfId="3233"/>
    <cellStyle name="Calculation 3 7" xfId="3234"/>
    <cellStyle name="Calculation 3 8" xfId="3235"/>
    <cellStyle name="Calculation 3 9" xfId="3236"/>
    <cellStyle name="Calculation 3_C-1  to C-3 Foramt" xfId="3237"/>
    <cellStyle name="Calculation 4" xfId="3238"/>
    <cellStyle name="Calculation 4 10" xfId="3239"/>
    <cellStyle name="Calculation 4 11" xfId="3240"/>
    <cellStyle name="Calculation 4 12" xfId="3241"/>
    <cellStyle name="Calculation 4 13" xfId="3242"/>
    <cellStyle name="Calculation 4 14" xfId="3243"/>
    <cellStyle name="Calculation 4 2" xfId="3244"/>
    <cellStyle name="Calculation 4 3" xfId="3245"/>
    <cellStyle name="Calculation 4 4" xfId="3246"/>
    <cellStyle name="Calculation 4 5" xfId="3247"/>
    <cellStyle name="Calculation 4 6" xfId="3248"/>
    <cellStyle name="Calculation 4 7" xfId="3249"/>
    <cellStyle name="Calculation 4 8" xfId="3250"/>
    <cellStyle name="Calculation 4 9" xfId="3251"/>
    <cellStyle name="Calculation 4_lt" xfId="3252"/>
    <cellStyle name="Calculation 5" xfId="3253"/>
    <cellStyle name="Calculation 5 2" xfId="3254"/>
    <cellStyle name="Calculation 5 3" xfId="3255"/>
    <cellStyle name="Calculation 5 4" xfId="3256"/>
    <cellStyle name="Calculation 5 5" xfId="3257"/>
    <cellStyle name="Calculation 5 6" xfId="3258"/>
    <cellStyle name="Calculation 5 7" xfId="3259"/>
    <cellStyle name="Calculation 5 8" xfId="3260"/>
    <cellStyle name="Calculation 5 9" xfId="3261"/>
    <cellStyle name="Calculation 6" xfId="3262"/>
    <cellStyle name="Calculation 7" xfId="3263"/>
    <cellStyle name="Calculation 8" xfId="3264"/>
    <cellStyle name="Calculation 9" xfId="3265"/>
    <cellStyle name="Case_Selector" xfId="3266"/>
    <cellStyle name="Check" xfId="3267"/>
    <cellStyle name="Check Cell 2" xfId="3268"/>
    <cellStyle name="Check Cell 2 10" xfId="3269"/>
    <cellStyle name="Check Cell 2 11" xfId="3270"/>
    <cellStyle name="Check Cell 2 12" xfId="3271"/>
    <cellStyle name="Check Cell 2 13" xfId="3272"/>
    <cellStyle name="Check Cell 2 14" xfId="3273"/>
    <cellStyle name="Check Cell 2 2" xfId="3274"/>
    <cellStyle name="Check Cell 2 2 2" xfId="3275"/>
    <cellStyle name="Check Cell 2 3" xfId="3276"/>
    <cellStyle name="Check Cell 2 4" xfId="3277"/>
    <cellStyle name="Check Cell 2 5" xfId="3278"/>
    <cellStyle name="Check Cell 2 6" xfId="3279"/>
    <cellStyle name="Check Cell 2 7" xfId="3280"/>
    <cellStyle name="Check Cell 2 8" xfId="3281"/>
    <cellStyle name="Check Cell 2 9" xfId="3282"/>
    <cellStyle name="Check Cell 2_C-1  to C-3 Foramt" xfId="3283"/>
    <cellStyle name="Check Cell 3" xfId="3284"/>
    <cellStyle name="Check Cell 3 10" xfId="3285"/>
    <cellStyle name="Check Cell 3 11" xfId="3286"/>
    <cellStyle name="Check Cell 3 12" xfId="3287"/>
    <cellStyle name="Check Cell 3 13" xfId="3288"/>
    <cellStyle name="Check Cell 3 14" xfId="3289"/>
    <cellStyle name="Check Cell 3 2" xfId="3290"/>
    <cellStyle name="Check Cell 3 3" xfId="3291"/>
    <cellStyle name="Check Cell 3 4" xfId="3292"/>
    <cellStyle name="Check Cell 3 5" xfId="3293"/>
    <cellStyle name="Check Cell 3 6" xfId="3294"/>
    <cellStyle name="Check Cell 3 7" xfId="3295"/>
    <cellStyle name="Check Cell 3 8" xfId="3296"/>
    <cellStyle name="Check Cell 3 9" xfId="3297"/>
    <cellStyle name="Check Cell 3_C-1  to C-3 Foramt" xfId="3298"/>
    <cellStyle name="Check Cell 4" xfId="3299"/>
    <cellStyle name="Check Cell 4 10" xfId="3300"/>
    <cellStyle name="Check Cell 4 11" xfId="3301"/>
    <cellStyle name="Check Cell 4 12" xfId="3302"/>
    <cellStyle name="Check Cell 4 13" xfId="3303"/>
    <cellStyle name="Check Cell 4 14" xfId="3304"/>
    <cellStyle name="Check Cell 4 2" xfId="3305"/>
    <cellStyle name="Check Cell 4 3" xfId="3306"/>
    <cellStyle name="Check Cell 4 4" xfId="3307"/>
    <cellStyle name="Check Cell 4 5" xfId="3308"/>
    <cellStyle name="Check Cell 4 6" xfId="3309"/>
    <cellStyle name="Check Cell 4 7" xfId="3310"/>
    <cellStyle name="Check Cell 4 8" xfId="3311"/>
    <cellStyle name="Check Cell 4 9" xfId="3312"/>
    <cellStyle name="Check Cell 4_lt" xfId="3313"/>
    <cellStyle name="Check Cell 5" xfId="3314"/>
    <cellStyle name="Check Cell 5 2" xfId="3315"/>
    <cellStyle name="Check Cell 5 3" xfId="3316"/>
    <cellStyle name="Check Cell 5 4" xfId="3317"/>
    <cellStyle name="Check Cell 5 5" xfId="3318"/>
    <cellStyle name="Check Cell 5 6" xfId="3319"/>
    <cellStyle name="Check Cell 5 7" xfId="3320"/>
    <cellStyle name="Check Cell 5 8" xfId="3321"/>
    <cellStyle name="Check Cell 5 9" xfId="3322"/>
    <cellStyle name="Check Cell 6" xfId="3323"/>
    <cellStyle name="Check Cell 7" xfId="3324"/>
    <cellStyle name="Check Cell 8" xfId="3325"/>
    <cellStyle name="Check Cell 9" xfId="3326"/>
    <cellStyle name="column heading" xfId="3327"/>
    <cellStyle name="Comma  - Style1" xfId="3328"/>
    <cellStyle name="Comma  - Style1 10" xfId="3329"/>
    <cellStyle name="Comma  - Style1 11" xfId="3330"/>
    <cellStyle name="Comma  - Style1 12" xfId="3331"/>
    <cellStyle name="Comma  - Style1 13" xfId="3332"/>
    <cellStyle name="Comma  - Style1 14" xfId="3333"/>
    <cellStyle name="Comma  - Style1 15" xfId="3334"/>
    <cellStyle name="Comma  - Style1 16" xfId="3335"/>
    <cellStyle name="Comma  - Style1 17" xfId="3336"/>
    <cellStyle name="Comma  - Style1 18" xfId="3337"/>
    <cellStyle name="Comma  - Style1 19" xfId="3338"/>
    <cellStyle name="Comma  - Style1 2" xfId="3339"/>
    <cellStyle name="Comma  - Style1 2 2" xfId="3340"/>
    <cellStyle name="Comma  - Style1 20" xfId="3341"/>
    <cellStyle name="Comma  - Style1 21" xfId="3342"/>
    <cellStyle name="Comma  - Style1 22" xfId="3343"/>
    <cellStyle name="Comma  - Style1 23" xfId="3344"/>
    <cellStyle name="Comma  - Style1 24" xfId="3345"/>
    <cellStyle name="Comma  - Style1 25" xfId="3346"/>
    <cellStyle name="Comma  - Style1 26" xfId="3347"/>
    <cellStyle name="Comma  - Style1 3" xfId="3348"/>
    <cellStyle name="Comma  - Style1 4" xfId="3349"/>
    <cellStyle name="Comma  - Style1 5" xfId="3350"/>
    <cellStyle name="Comma  - Style1 6" xfId="3351"/>
    <cellStyle name="Comma  - Style1 7" xfId="3352"/>
    <cellStyle name="Comma  - Style1 8" xfId="3353"/>
    <cellStyle name="Comma  - Style1 9" xfId="3354"/>
    <cellStyle name="Comma  - Style1_Copy of ATC  FY-2010 to 2011 of Kolar Division." xfId="3355"/>
    <cellStyle name="Comma  - Style2" xfId="3356"/>
    <cellStyle name="Comma  - Style2 10" xfId="3357"/>
    <cellStyle name="Comma  - Style2 11" xfId="3358"/>
    <cellStyle name="Comma  - Style2 12" xfId="3359"/>
    <cellStyle name="Comma  - Style2 13" xfId="3360"/>
    <cellStyle name="Comma  - Style2 14" xfId="3361"/>
    <cellStyle name="Comma  - Style2 15" xfId="3362"/>
    <cellStyle name="Comma  - Style2 16" xfId="3363"/>
    <cellStyle name="Comma  - Style2 17" xfId="3364"/>
    <cellStyle name="Comma  - Style2 18" xfId="3365"/>
    <cellStyle name="Comma  - Style2 19" xfId="3366"/>
    <cellStyle name="Comma  - Style2 2" xfId="3367"/>
    <cellStyle name="Comma  - Style2 2 2" xfId="3368"/>
    <cellStyle name="Comma  - Style2 20" xfId="3369"/>
    <cellStyle name="Comma  - Style2 21" xfId="3370"/>
    <cellStyle name="Comma  - Style2 22" xfId="3371"/>
    <cellStyle name="Comma  - Style2 23" xfId="3372"/>
    <cellStyle name="Comma  - Style2 24" xfId="3373"/>
    <cellStyle name="Comma  - Style2 25" xfId="3374"/>
    <cellStyle name="Comma  - Style2 26" xfId="3375"/>
    <cellStyle name="Comma  - Style2 3" xfId="3376"/>
    <cellStyle name="Comma  - Style2 4" xfId="3377"/>
    <cellStyle name="Comma  - Style2 5" xfId="3378"/>
    <cellStyle name="Comma  - Style2 6" xfId="3379"/>
    <cellStyle name="Comma  - Style2 7" xfId="3380"/>
    <cellStyle name="Comma  - Style2 8" xfId="3381"/>
    <cellStyle name="Comma  - Style2 9" xfId="3382"/>
    <cellStyle name="Comma  - Style2_Copy of ATC  FY-2010 to 2011 of Kolar Division." xfId="3383"/>
    <cellStyle name="Comma  - Style3" xfId="3384"/>
    <cellStyle name="Comma  - Style3 10" xfId="3385"/>
    <cellStyle name="Comma  - Style3 11" xfId="3386"/>
    <cellStyle name="Comma  - Style3 12" xfId="3387"/>
    <cellStyle name="Comma  - Style3 13" xfId="3388"/>
    <cellStyle name="Comma  - Style3 14" xfId="3389"/>
    <cellStyle name="Comma  - Style3 15" xfId="3390"/>
    <cellStyle name="Comma  - Style3 16" xfId="3391"/>
    <cellStyle name="Comma  - Style3 17" xfId="3392"/>
    <cellStyle name="Comma  - Style3 18" xfId="3393"/>
    <cellStyle name="Comma  - Style3 19" xfId="3394"/>
    <cellStyle name="Comma  - Style3 2" xfId="3395"/>
    <cellStyle name="Comma  - Style3 2 2" xfId="3396"/>
    <cellStyle name="Comma  - Style3 20" xfId="3397"/>
    <cellStyle name="Comma  - Style3 21" xfId="3398"/>
    <cellStyle name="Comma  - Style3 22" xfId="3399"/>
    <cellStyle name="Comma  - Style3 23" xfId="3400"/>
    <cellStyle name="Comma  - Style3 24" xfId="3401"/>
    <cellStyle name="Comma  - Style3 25" xfId="3402"/>
    <cellStyle name="Comma  - Style3 26" xfId="3403"/>
    <cellStyle name="Comma  - Style3 3" xfId="3404"/>
    <cellStyle name="Comma  - Style3 4" xfId="3405"/>
    <cellStyle name="Comma  - Style3 5" xfId="3406"/>
    <cellStyle name="Comma  - Style3 6" xfId="3407"/>
    <cellStyle name="Comma  - Style3 7" xfId="3408"/>
    <cellStyle name="Comma  - Style3 8" xfId="3409"/>
    <cellStyle name="Comma  - Style3 9" xfId="3410"/>
    <cellStyle name="Comma  - Style3_Copy of ATC  FY-2010 to 2011 of Kolar Division." xfId="3411"/>
    <cellStyle name="Comma  - Style4" xfId="3412"/>
    <cellStyle name="Comma  - Style4 10" xfId="3413"/>
    <cellStyle name="Comma  - Style4 11" xfId="3414"/>
    <cellStyle name="Comma  - Style4 12" xfId="3415"/>
    <cellStyle name="Comma  - Style4 13" xfId="3416"/>
    <cellStyle name="Comma  - Style4 14" xfId="3417"/>
    <cellStyle name="Comma  - Style4 15" xfId="3418"/>
    <cellStyle name="Comma  - Style4 16" xfId="3419"/>
    <cellStyle name="Comma  - Style4 17" xfId="3420"/>
    <cellStyle name="Comma  - Style4 18" xfId="3421"/>
    <cellStyle name="Comma  - Style4 19" xfId="3422"/>
    <cellStyle name="Comma  - Style4 2" xfId="3423"/>
    <cellStyle name="Comma  - Style4 2 2" xfId="3424"/>
    <cellStyle name="Comma  - Style4 20" xfId="3425"/>
    <cellStyle name="Comma  - Style4 21" xfId="3426"/>
    <cellStyle name="Comma  - Style4 22" xfId="3427"/>
    <cellStyle name="Comma  - Style4 23" xfId="3428"/>
    <cellStyle name="Comma  - Style4 24" xfId="3429"/>
    <cellStyle name="Comma  - Style4 25" xfId="3430"/>
    <cellStyle name="Comma  - Style4 26" xfId="3431"/>
    <cellStyle name="Comma  - Style4 3" xfId="3432"/>
    <cellStyle name="Comma  - Style4 4" xfId="3433"/>
    <cellStyle name="Comma  - Style4 5" xfId="3434"/>
    <cellStyle name="Comma  - Style4 6" xfId="3435"/>
    <cellStyle name="Comma  - Style4 7" xfId="3436"/>
    <cellStyle name="Comma  - Style4 8" xfId="3437"/>
    <cellStyle name="Comma  - Style4 9" xfId="3438"/>
    <cellStyle name="Comma  - Style4_Copy of ATC  FY-2010 to 2011 of Kolar Division." xfId="3439"/>
    <cellStyle name="Comma  - Style5" xfId="3440"/>
    <cellStyle name="Comma  - Style5 10" xfId="3441"/>
    <cellStyle name="Comma  - Style5 11" xfId="3442"/>
    <cellStyle name="Comma  - Style5 12" xfId="3443"/>
    <cellStyle name="Comma  - Style5 13" xfId="3444"/>
    <cellStyle name="Comma  - Style5 14" xfId="3445"/>
    <cellStyle name="Comma  - Style5 15" xfId="3446"/>
    <cellStyle name="Comma  - Style5 16" xfId="3447"/>
    <cellStyle name="Comma  - Style5 17" xfId="3448"/>
    <cellStyle name="Comma  - Style5 18" xfId="3449"/>
    <cellStyle name="Comma  - Style5 19" xfId="3450"/>
    <cellStyle name="Comma  - Style5 2" xfId="3451"/>
    <cellStyle name="Comma  - Style5 2 2" xfId="3452"/>
    <cellStyle name="Comma  - Style5 20" xfId="3453"/>
    <cellStyle name="Comma  - Style5 21" xfId="3454"/>
    <cellStyle name="Comma  - Style5 22" xfId="3455"/>
    <cellStyle name="Comma  - Style5 23" xfId="3456"/>
    <cellStyle name="Comma  - Style5 24" xfId="3457"/>
    <cellStyle name="Comma  - Style5 25" xfId="3458"/>
    <cellStyle name="Comma  - Style5 26" xfId="3459"/>
    <cellStyle name="Comma  - Style5 3" xfId="3460"/>
    <cellStyle name="Comma  - Style5 4" xfId="3461"/>
    <cellStyle name="Comma  - Style5 5" xfId="3462"/>
    <cellStyle name="Comma  - Style5 6" xfId="3463"/>
    <cellStyle name="Comma  - Style5 7" xfId="3464"/>
    <cellStyle name="Comma  - Style5 8" xfId="3465"/>
    <cellStyle name="Comma  - Style5 9" xfId="3466"/>
    <cellStyle name="Comma  - Style5_Copy of ATC  FY-2010 to 2011 of Kolar Division." xfId="3467"/>
    <cellStyle name="Comma  - Style6" xfId="3468"/>
    <cellStyle name="Comma  - Style6 10" xfId="3469"/>
    <cellStyle name="Comma  - Style6 11" xfId="3470"/>
    <cellStyle name="Comma  - Style6 12" xfId="3471"/>
    <cellStyle name="Comma  - Style6 13" xfId="3472"/>
    <cellStyle name="Comma  - Style6 14" xfId="3473"/>
    <cellStyle name="Comma  - Style6 15" xfId="3474"/>
    <cellStyle name="Comma  - Style6 16" xfId="3475"/>
    <cellStyle name="Comma  - Style6 17" xfId="3476"/>
    <cellStyle name="Comma  - Style6 18" xfId="3477"/>
    <cellStyle name="Comma  - Style6 19" xfId="3478"/>
    <cellStyle name="Comma  - Style6 2" xfId="3479"/>
    <cellStyle name="Comma  - Style6 2 2" xfId="3480"/>
    <cellStyle name="Comma  - Style6 20" xfId="3481"/>
    <cellStyle name="Comma  - Style6 21" xfId="3482"/>
    <cellStyle name="Comma  - Style6 22" xfId="3483"/>
    <cellStyle name="Comma  - Style6 23" xfId="3484"/>
    <cellStyle name="Comma  - Style6 24" xfId="3485"/>
    <cellStyle name="Comma  - Style6 25" xfId="3486"/>
    <cellStyle name="Comma  - Style6 26" xfId="3487"/>
    <cellStyle name="Comma  - Style6 3" xfId="3488"/>
    <cellStyle name="Comma  - Style6 4" xfId="3489"/>
    <cellStyle name="Comma  - Style6 5" xfId="3490"/>
    <cellStyle name="Comma  - Style6 6" xfId="3491"/>
    <cellStyle name="Comma  - Style6 7" xfId="3492"/>
    <cellStyle name="Comma  - Style6 8" xfId="3493"/>
    <cellStyle name="Comma  - Style6 9" xfId="3494"/>
    <cellStyle name="Comma  - Style6_Copy of ATC  FY-2010 to 2011 of Kolar Division." xfId="3495"/>
    <cellStyle name="Comma  - Style7" xfId="3496"/>
    <cellStyle name="Comma  - Style7 10" xfId="3497"/>
    <cellStyle name="Comma  - Style7 11" xfId="3498"/>
    <cellStyle name="Comma  - Style7 12" xfId="3499"/>
    <cellStyle name="Comma  - Style7 13" xfId="3500"/>
    <cellStyle name="Comma  - Style7 14" xfId="3501"/>
    <cellStyle name="Comma  - Style7 15" xfId="3502"/>
    <cellStyle name="Comma  - Style7 16" xfId="3503"/>
    <cellStyle name="Comma  - Style7 17" xfId="3504"/>
    <cellStyle name="Comma  - Style7 18" xfId="3505"/>
    <cellStyle name="Comma  - Style7 19" xfId="3506"/>
    <cellStyle name="Comma  - Style7 2" xfId="3507"/>
    <cellStyle name="Comma  - Style7 2 2" xfId="3508"/>
    <cellStyle name="Comma  - Style7 20" xfId="3509"/>
    <cellStyle name="Comma  - Style7 21" xfId="3510"/>
    <cellStyle name="Comma  - Style7 22" xfId="3511"/>
    <cellStyle name="Comma  - Style7 23" xfId="3512"/>
    <cellStyle name="Comma  - Style7 24" xfId="3513"/>
    <cellStyle name="Comma  - Style7 25" xfId="3514"/>
    <cellStyle name="Comma  - Style7 26" xfId="3515"/>
    <cellStyle name="Comma  - Style7 3" xfId="3516"/>
    <cellStyle name="Comma  - Style7 4" xfId="3517"/>
    <cellStyle name="Comma  - Style7 5" xfId="3518"/>
    <cellStyle name="Comma  - Style7 6" xfId="3519"/>
    <cellStyle name="Comma  - Style7 7" xfId="3520"/>
    <cellStyle name="Comma  - Style7 8" xfId="3521"/>
    <cellStyle name="Comma  - Style7 9" xfId="3522"/>
    <cellStyle name="Comma  - Style7_Copy of ATC  FY-2010 to 2011 of Kolar Division." xfId="3523"/>
    <cellStyle name="Comma  - Style8" xfId="3524"/>
    <cellStyle name="Comma  - Style8 10" xfId="3525"/>
    <cellStyle name="Comma  - Style8 11" xfId="3526"/>
    <cellStyle name="Comma  - Style8 12" xfId="3527"/>
    <cellStyle name="Comma  - Style8 13" xfId="3528"/>
    <cellStyle name="Comma  - Style8 14" xfId="3529"/>
    <cellStyle name="Comma  - Style8 15" xfId="3530"/>
    <cellStyle name="Comma  - Style8 16" xfId="3531"/>
    <cellStyle name="Comma  - Style8 17" xfId="3532"/>
    <cellStyle name="Comma  - Style8 18" xfId="3533"/>
    <cellStyle name="Comma  - Style8 19" xfId="3534"/>
    <cellStyle name="Comma  - Style8 2" xfId="3535"/>
    <cellStyle name="Comma  - Style8 2 2" xfId="3536"/>
    <cellStyle name="Comma  - Style8 20" xfId="3537"/>
    <cellStyle name="Comma  - Style8 21" xfId="3538"/>
    <cellStyle name="Comma  - Style8 22" xfId="3539"/>
    <cellStyle name="Comma  - Style8 23" xfId="3540"/>
    <cellStyle name="Comma  - Style8 24" xfId="3541"/>
    <cellStyle name="Comma  - Style8 25" xfId="3542"/>
    <cellStyle name="Comma  - Style8 26" xfId="3543"/>
    <cellStyle name="Comma  - Style8 3" xfId="3544"/>
    <cellStyle name="Comma  - Style8 4" xfId="3545"/>
    <cellStyle name="Comma  - Style8 5" xfId="3546"/>
    <cellStyle name="Comma  - Style8 6" xfId="3547"/>
    <cellStyle name="Comma  - Style8 7" xfId="3548"/>
    <cellStyle name="Comma  - Style8 8" xfId="3549"/>
    <cellStyle name="Comma  - Style8 9" xfId="3550"/>
    <cellStyle name="Comma  - Style8_Copy of ATC  FY-2010 to 2011 of Kolar Division." xfId="3551"/>
    <cellStyle name="Comma 10" xfId="3552"/>
    <cellStyle name="Comma 10 2" xfId="3553"/>
    <cellStyle name="Comma 10 2 2" xfId="3554"/>
    <cellStyle name="Comma 10 3" xfId="3555"/>
    <cellStyle name="Comma 11" xfId="3556"/>
    <cellStyle name="Comma 11 2" xfId="3557"/>
    <cellStyle name="Comma 11 3" xfId="3558"/>
    <cellStyle name="Comma 12" xfId="3559"/>
    <cellStyle name="Comma 12 2" xfId="3560"/>
    <cellStyle name="Comma 13" xfId="3561"/>
    <cellStyle name="Comma 13 2" xfId="3562"/>
    <cellStyle name="Comma 13 3" xfId="3563"/>
    <cellStyle name="Comma 14" xfId="3564"/>
    <cellStyle name="Comma 14 2" xfId="3565"/>
    <cellStyle name="Comma 14 3" xfId="3566"/>
    <cellStyle name="Comma 15" xfId="3567"/>
    <cellStyle name="Comma 16" xfId="3568"/>
    <cellStyle name="Comma 17" xfId="3569"/>
    <cellStyle name="Comma 18" xfId="3570"/>
    <cellStyle name="Comma 18 2" xfId="3571"/>
    <cellStyle name="Comma 18 3" xfId="3572"/>
    <cellStyle name="Comma 19" xfId="3573"/>
    <cellStyle name="Comma 2" xfId="3574"/>
    <cellStyle name="Comma 2 10" xfId="3575"/>
    <cellStyle name="Comma 2 10 2" xfId="3576"/>
    <cellStyle name="Comma 2 10 2 2" xfId="3577"/>
    <cellStyle name="Comma 2 10 3" xfId="3578"/>
    <cellStyle name="Comma 2 11" xfId="3579"/>
    <cellStyle name="Comma 2 11 2" xfId="3580"/>
    <cellStyle name="Comma 2 11 2 2" xfId="3581"/>
    <cellStyle name="Comma 2 11 3" xfId="3582"/>
    <cellStyle name="Comma 2 12" xfId="3583"/>
    <cellStyle name="Comma 2 12 2" xfId="3584"/>
    <cellStyle name="Comma 2 12 3" xfId="3585"/>
    <cellStyle name="Comma 2 13" xfId="3586"/>
    <cellStyle name="Comma 2 13 2" xfId="3587"/>
    <cellStyle name="Comma 2 13 3" xfId="3588"/>
    <cellStyle name="Comma 2 14" xfId="3589"/>
    <cellStyle name="Comma 2 14 2" xfId="3590"/>
    <cellStyle name="Comma 2 14 3" xfId="3591"/>
    <cellStyle name="Comma 2 15" xfId="3592"/>
    <cellStyle name="Comma 2 15 2" xfId="3593"/>
    <cellStyle name="Comma 2 15 3" xfId="3594"/>
    <cellStyle name="Comma 2 16" xfId="3595"/>
    <cellStyle name="Comma 2 16 2" xfId="3596"/>
    <cellStyle name="Comma 2 16 3" xfId="3597"/>
    <cellStyle name="Comma 2 17" xfId="3598"/>
    <cellStyle name="Comma 2 17 2" xfId="3599"/>
    <cellStyle name="Comma 2 17 3" xfId="3600"/>
    <cellStyle name="Comma 2 18" xfId="3601"/>
    <cellStyle name="Comma 2 18 2" xfId="3602"/>
    <cellStyle name="Comma 2 18 3" xfId="3603"/>
    <cellStyle name="Comma 2 19" xfId="3604"/>
    <cellStyle name="Comma 2 19 2" xfId="3605"/>
    <cellStyle name="Comma 2 19 3" xfId="3606"/>
    <cellStyle name="Comma 2 2" xfId="3607"/>
    <cellStyle name="Comma 2 2 10" xfId="3608"/>
    <cellStyle name="Comma 2 2 11" xfId="3609"/>
    <cellStyle name="Comma 2 2 12" xfId="3610"/>
    <cellStyle name="Comma 2 2 13" xfId="3611"/>
    <cellStyle name="Comma 2 2 14" xfId="3612"/>
    <cellStyle name="Comma 2 2 15" xfId="3613"/>
    <cellStyle name="Comma 2 2 16" xfId="3614"/>
    <cellStyle name="Comma 2 2 17" xfId="3615"/>
    <cellStyle name="Comma 2 2 18" xfId="3616"/>
    <cellStyle name="Comma 2 2 19" xfId="3617"/>
    <cellStyle name="Comma 2 2 2" xfId="3618"/>
    <cellStyle name="Comma 2 2 2 2" xfId="3619"/>
    <cellStyle name="Comma 2 2 2 2 2" xfId="3620"/>
    <cellStyle name="Comma 2 2 20" xfId="3621"/>
    <cellStyle name="Comma 2 2 21" xfId="3622"/>
    <cellStyle name="Comma 2 2 22" xfId="3623"/>
    <cellStyle name="Comma 2 2 23" xfId="3624"/>
    <cellStyle name="Comma 2 2 24" xfId="3625"/>
    <cellStyle name="Comma 2 2 25" xfId="3626"/>
    <cellStyle name="Comma 2 2 26" xfId="3627"/>
    <cellStyle name="Comma 2 2 3" xfId="3628"/>
    <cellStyle name="Comma 2 2 3 2" xfId="3629"/>
    <cellStyle name="Comma 2 2 3 2 2" xfId="3630"/>
    <cellStyle name="Comma 2 2 4" xfId="3631"/>
    <cellStyle name="Comma 2 2 4 2" xfId="3632"/>
    <cellStyle name="Comma 2 2 5" xfId="3633"/>
    <cellStyle name="Comma 2 2 6" xfId="3634"/>
    <cellStyle name="Comma 2 2 7" xfId="3635"/>
    <cellStyle name="Comma 2 2 8" xfId="3636"/>
    <cellStyle name="Comma 2 2 9" xfId="3637"/>
    <cellStyle name="Comma 2 20" xfId="3638"/>
    <cellStyle name="Comma 2 20 2" xfId="3639"/>
    <cellStyle name="Comma 2 20 3" xfId="3640"/>
    <cellStyle name="Comma 2 21" xfId="3641"/>
    <cellStyle name="Comma 2 21 2" xfId="3642"/>
    <cellStyle name="Comma 2 21 3" xfId="3643"/>
    <cellStyle name="Comma 2 22" xfId="3644"/>
    <cellStyle name="Comma 2 22 2" xfId="3645"/>
    <cellStyle name="Comma 2 22 3" xfId="3646"/>
    <cellStyle name="Comma 2 23" xfId="3647"/>
    <cellStyle name="Comma 2 23 2" xfId="3648"/>
    <cellStyle name="Comma 2 23 3" xfId="3649"/>
    <cellStyle name="Comma 2 24" xfId="3650"/>
    <cellStyle name="Comma 2 24 2" xfId="3651"/>
    <cellStyle name="Comma 2 24 3" xfId="3652"/>
    <cellStyle name="Comma 2 25" xfId="3653"/>
    <cellStyle name="Comma 2 25 2" xfId="3654"/>
    <cellStyle name="Comma 2 25 3" xfId="3655"/>
    <cellStyle name="Comma 2 26" xfId="3656"/>
    <cellStyle name="Comma 2 26 2" xfId="3657"/>
    <cellStyle name="Comma 2 26 3" xfId="3658"/>
    <cellStyle name="Comma 2 27" xfId="3659"/>
    <cellStyle name="Comma 2 27 2" xfId="3660"/>
    <cellStyle name="Comma 2 27 3" xfId="3661"/>
    <cellStyle name="Comma 2 28" xfId="3662"/>
    <cellStyle name="Comma 2 28 2" xfId="3663"/>
    <cellStyle name="Comma 2 28 3" xfId="3664"/>
    <cellStyle name="Comma 2 29" xfId="3665"/>
    <cellStyle name="Comma 2 29 2" xfId="3666"/>
    <cellStyle name="Comma 2 29 3" xfId="3667"/>
    <cellStyle name="Comma 2 3" xfId="3668"/>
    <cellStyle name="Comma 2 3 10" xfId="3669"/>
    <cellStyle name="Comma 2 3 11" xfId="3670"/>
    <cellStyle name="Comma 2 3 12" xfId="3671"/>
    <cellStyle name="Comma 2 3 13" xfId="3672"/>
    <cellStyle name="Comma 2 3 14" xfId="3673"/>
    <cellStyle name="Comma 2 3 15" xfId="3674"/>
    <cellStyle name="Comma 2 3 16" xfId="3675"/>
    <cellStyle name="Comma 2 3 17" xfId="3676"/>
    <cellStyle name="Comma 2 3 18" xfId="3677"/>
    <cellStyle name="Comma 2 3 19" xfId="3678"/>
    <cellStyle name="Comma 2 3 2" xfId="3679"/>
    <cellStyle name="Comma 2 3 2 2" xfId="3680"/>
    <cellStyle name="Comma 2 3 2 2 2" xfId="3681"/>
    <cellStyle name="Comma 2 3 20" xfId="3682"/>
    <cellStyle name="Comma 2 3 21" xfId="3683"/>
    <cellStyle name="Comma 2 3 22" xfId="3684"/>
    <cellStyle name="Comma 2 3 23" xfId="3685"/>
    <cellStyle name="Comma 2 3 24" xfId="3686"/>
    <cellStyle name="Comma 2 3 25" xfId="3687"/>
    <cellStyle name="Comma 2 3 26" xfId="3688"/>
    <cellStyle name="Comma 2 3 3" xfId="3689"/>
    <cellStyle name="Comma 2 3 3 2" xfId="3690"/>
    <cellStyle name="Comma 2 3 3 2 2" xfId="3691"/>
    <cellStyle name="Comma 2 3 4" xfId="3692"/>
    <cellStyle name="Comma 2 3 4 2" xfId="3693"/>
    <cellStyle name="Comma 2 3 5" xfId="3694"/>
    <cellStyle name="Comma 2 3 6" xfId="3695"/>
    <cellStyle name="Comma 2 3 7" xfId="3696"/>
    <cellStyle name="Comma 2 3 8" xfId="3697"/>
    <cellStyle name="Comma 2 3 9" xfId="3698"/>
    <cellStyle name="Comma 2 30" xfId="3699"/>
    <cellStyle name="Comma 2 30 2" xfId="3700"/>
    <cellStyle name="Comma 2 30 3" xfId="3701"/>
    <cellStyle name="Comma 2 31" xfId="3702"/>
    <cellStyle name="Comma 2 31 2" xfId="3703"/>
    <cellStyle name="Comma 2 31 3" xfId="3704"/>
    <cellStyle name="Comma 2 32" xfId="3705"/>
    <cellStyle name="Comma 2 32 2" xfId="3706"/>
    <cellStyle name="Comma 2 32 3" xfId="3707"/>
    <cellStyle name="Comma 2 33" xfId="3708"/>
    <cellStyle name="Comma 2 33 2" xfId="3709"/>
    <cellStyle name="Comma 2 33 3" xfId="3710"/>
    <cellStyle name="Comma 2 34" xfId="3711"/>
    <cellStyle name="Comma 2 34 2" xfId="3712"/>
    <cellStyle name="Comma 2 34 3" xfId="3713"/>
    <cellStyle name="Comma 2 35" xfId="3714"/>
    <cellStyle name="Comma 2 35 2" xfId="3715"/>
    <cellStyle name="Comma 2 35 3" xfId="3716"/>
    <cellStyle name="Comma 2 36" xfId="3717"/>
    <cellStyle name="Comma 2 36 2" xfId="3718"/>
    <cellStyle name="Comma 2 36 3" xfId="3719"/>
    <cellStyle name="Comma 2 37" xfId="3720"/>
    <cellStyle name="Comma 2 37 2" xfId="3721"/>
    <cellStyle name="Comma 2 37 3" xfId="3722"/>
    <cellStyle name="Comma 2 38" xfId="3723"/>
    <cellStyle name="Comma 2 38 2" xfId="3724"/>
    <cellStyle name="Comma 2 38 3" xfId="3725"/>
    <cellStyle name="Comma 2 39" xfId="3726"/>
    <cellStyle name="Comma 2 39 2" xfId="3727"/>
    <cellStyle name="Comma 2 39 3" xfId="3728"/>
    <cellStyle name="Comma 2 4" xfId="3729"/>
    <cellStyle name="Comma 2 4 10" xfId="3730"/>
    <cellStyle name="Comma 2 4 11" xfId="3731"/>
    <cellStyle name="Comma 2 4 12" xfId="3732"/>
    <cellStyle name="Comma 2 4 13" xfId="3733"/>
    <cellStyle name="Comma 2 4 14" xfId="3734"/>
    <cellStyle name="Comma 2 4 15" xfId="3735"/>
    <cellStyle name="Comma 2 4 16" xfId="3736"/>
    <cellStyle name="Comma 2 4 17" xfId="3737"/>
    <cellStyle name="Comma 2 4 18" xfId="3738"/>
    <cellStyle name="Comma 2 4 19" xfId="3739"/>
    <cellStyle name="Comma 2 4 2" xfId="3740"/>
    <cellStyle name="Comma 2 4 2 2" xfId="3741"/>
    <cellStyle name="Comma 2 4 2 2 2" xfId="3742"/>
    <cellStyle name="Comma 2 4 20" xfId="3743"/>
    <cellStyle name="Comma 2 4 21" xfId="3744"/>
    <cellStyle name="Comma 2 4 22" xfId="3745"/>
    <cellStyle name="Comma 2 4 23" xfId="3746"/>
    <cellStyle name="Comma 2 4 24" xfId="3747"/>
    <cellStyle name="Comma 2 4 25" xfId="3748"/>
    <cellStyle name="Comma 2 4 26" xfId="3749"/>
    <cellStyle name="Comma 2 4 3" xfId="3750"/>
    <cellStyle name="Comma 2 4 3 2" xfId="3751"/>
    <cellStyle name="Comma 2 4 3 2 2" xfId="3752"/>
    <cellStyle name="Comma 2 4 4" xfId="3753"/>
    <cellStyle name="Comma 2 4 4 2" xfId="3754"/>
    <cellStyle name="Comma 2 4 5" xfId="3755"/>
    <cellStyle name="Comma 2 4 6" xfId="3756"/>
    <cellStyle name="Comma 2 4 7" xfId="3757"/>
    <cellStyle name="Comma 2 4 8" xfId="3758"/>
    <cellStyle name="Comma 2 4 9" xfId="3759"/>
    <cellStyle name="Comma 2 40" xfId="3760"/>
    <cellStyle name="Comma 2 40 2" xfId="3761"/>
    <cellStyle name="Comma 2 40 3" xfId="3762"/>
    <cellStyle name="Comma 2 41" xfId="3763"/>
    <cellStyle name="Comma 2 41 2" xfId="3764"/>
    <cellStyle name="Comma 2 41 3" xfId="3765"/>
    <cellStyle name="Comma 2 42" xfId="3766"/>
    <cellStyle name="Comma 2 42 2" xfId="3767"/>
    <cellStyle name="Comma 2 42 3" xfId="3768"/>
    <cellStyle name="Comma 2 43" xfId="3769"/>
    <cellStyle name="Comma 2 43 2" xfId="3770"/>
    <cellStyle name="Comma 2 43 3" xfId="3771"/>
    <cellStyle name="Comma 2 44" xfId="3772"/>
    <cellStyle name="Comma 2 44 2" xfId="3773"/>
    <cellStyle name="Comma 2 44 3" xfId="3774"/>
    <cellStyle name="Comma 2 45" xfId="3775"/>
    <cellStyle name="Comma 2 45 2" xfId="3776"/>
    <cellStyle name="Comma 2 45 3" xfId="3777"/>
    <cellStyle name="Comma 2 46" xfId="3778"/>
    <cellStyle name="Comma 2 46 2" xfId="3779"/>
    <cellStyle name="Comma 2 46 3" xfId="3780"/>
    <cellStyle name="Comma 2 47" xfId="3781"/>
    <cellStyle name="Comma 2 47 2" xfId="3782"/>
    <cellStyle name="Comma 2 47 3" xfId="3783"/>
    <cellStyle name="Comma 2 48" xfId="3784"/>
    <cellStyle name="Comma 2 48 2" xfId="3785"/>
    <cellStyle name="Comma 2 48 3" xfId="3786"/>
    <cellStyle name="Comma 2 49" xfId="3787"/>
    <cellStyle name="Comma 2 49 2" xfId="3788"/>
    <cellStyle name="Comma 2 49 3" xfId="3789"/>
    <cellStyle name="Comma 2 5" xfId="3790"/>
    <cellStyle name="Comma 2 5 10" xfId="3791"/>
    <cellStyle name="Comma 2 5 11" xfId="3792"/>
    <cellStyle name="Comma 2 5 12" xfId="3793"/>
    <cellStyle name="Comma 2 5 13" xfId="3794"/>
    <cellStyle name="Comma 2 5 14" xfId="3795"/>
    <cellStyle name="Comma 2 5 15" xfId="3796"/>
    <cellStyle name="Comma 2 5 16" xfId="3797"/>
    <cellStyle name="Comma 2 5 17" xfId="3798"/>
    <cellStyle name="Comma 2 5 18" xfId="3799"/>
    <cellStyle name="Comma 2 5 19" xfId="3800"/>
    <cellStyle name="Comma 2 5 2" xfId="3801"/>
    <cellStyle name="Comma 2 5 2 2" xfId="3802"/>
    <cellStyle name="Comma 2 5 20" xfId="3803"/>
    <cellStyle name="Comma 2 5 21" xfId="3804"/>
    <cellStyle name="Comma 2 5 22" xfId="3805"/>
    <cellStyle name="Comma 2 5 23" xfId="3806"/>
    <cellStyle name="Comma 2 5 24" xfId="3807"/>
    <cellStyle name="Comma 2 5 25" xfId="3808"/>
    <cellStyle name="Comma 2 5 26" xfId="3809"/>
    <cellStyle name="Comma 2 5 3" xfId="3810"/>
    <cellStyle name="Comma 2 5 4" xfId="3811"/>
    <cellStyle name="Comma 2 5 5" xfId="3812"/>
    <cellStyle name="Comma 2 5 6" xfId="3813"/>
    <cellStyle name="Comma 2 5 7" xfId="3814"/>
    <cellStyle name="Comma 2 5 8" xfId="3815"/>
    <cellStyle name="Comma 2 5 9" xfId="3816"/>
    <cellStyle name="Comma 2 50" xfId="3817"/>
    <cellStyle name="Comma 2 50 2" xfId="3818"/>
    <cellStyle name="Comma 2 50 3" xfId="3819"/>
    <cellStyle name="Comma 2 51" xfId="3820"/>
    <cellStyle name="Comma 2 51 2" xfId="3821"/>
    <cellStyle name="Comma 2 51 3" xfId="3822"/>
    <cellStyle name="Comma 2 52" xfId="3823"/>
    <cellStyle name="Comma 2 53" xfId="3824"/>
    <cellStyle name="Comma 2 6" xfId="3825"/>
    <cellStyle name="Comma 2 6 2" xfId="3826"/>
    <cellStyle name="Comma 2 6 2 2" xfId="3827"/>
    <cellStyle name="Comma 2 6 3" xfId="3828"/>
    <cellStyle name="Comma 2 7" xfId="3829"/>
    <cellStyle name="Comma 2 7 2" xfId="3830"/>
    <cellStyle name="Comma 2 7 2 2" xfId="3831"/>
    <cellStyle name="Comma 2 7 3" xfId="3832"/>
    <cellStyle name="Comma 2 8" xfId="3833"/>
    <cellStyle name="Comma 2 8 2" xfId="3834"/>
    <cellStyle name="Comma 2 8 2 2" xfId="3835"/>
    <cellStyle name="Comma 2 8 3" xfId="3836"/>
    <cellStyle name="Comma 2 9" xfId="3837"/>
    <cellStyle name="Comma 2 9 2" xfId="3838"/>
    <cellStyle name="Comma 2 9 2 2" xfId="3839"/>
    <cellStyle name="Comma 2 9 3" xfId="3840"/>
    <cellStyle name="Comma 20" xfId="3841"/>
    <cellStyle name="Comma 21" xfId="3842"/>
    <cellStyle name="Comma 21 2" xfId="3843"/>
    <cellStyle name="Comma 22" xfId="3844"/>
    <cellStyle name="Comma 23" xfId="3845"/>
    <cellStyle name="Comma 24" xfId="3846"/>
    <cellStyle name="Comma 24 2" xfId="3847"/>
    <cellStyle name="Comma 24 2 2" xfId="3848"/>
    <cellStyle name="Comma 24 3" xfId="3849"/>
    <cellStyle name="Comma 25" xfId="3850"/>
    <cellStyle name="Comma 25 2" xfId="3851"/>
    <cellStyle name="Comma 25 3" xfId="3852"/>
    <cellStyle name="Comma 26" xfId="3853"/>
    <cellStyle name="Comma 26 2" xfId="3854"/>
    <cellStyle name="Comma 26 3" xfId="3855"/>
    <cellStyle name="Comma 27" xfId="3856"/>
    <cellStyle name="Comma 27 2" xfId="3857"/>
    <cellStyle name="Comma 27 3" xfId="3858"/>
    <cellStyle name="Comma 28" xfId="3859"/>
    <cellStyle name="Comma 29" xfId="3860"/>
    <cellStyle name="Comma 3" xfId="3861"/>
    <cellStyle name="Comma 3 10" xfId="3862"/>
    <cellStyle name="Comma 3 11" xfId="3863"/>
    <cellStyle name="Comma 3 2" xfId="3864"/>
    <cellStyle name="Comma 3 2 10" xfId="3865"/>
    <cellStyle name="Comma 3 2 2" xfId="3866"/>
    <cellStyle name="Comma 3 2 2 2" xfId="3867"/>
    <cellStyle name="Comma 3 2 2 2 2" xfId="3868"/>
    <cellStyle name="Comma 3 2 3" xfId="3869"/>
    <cellStyle name="Comma 3 2 3 2" xfId="3870"/>
    <cellStyle name="Comma 3 2 4" xfId="3871"/>
    <cellStyle name="Comma 3 2 5" xfId="3872"/>
    <cellStyle name="Comma 3 2 6" xfId="3873"/>
    <cellStyle name="Comma 3 2 7" xfId="3874"/>
    <cellStyle name="Comma 3 2 8" xfId="3875"/>
    <cellStyle name="Comma 3 2 9" xfId="3876"/>
    <cellStyle name="Comma 3 2_Zonal TotalTotal" xfId="3877"/>
    <cellStyle name="Comma 3 3" xfId="3878"/>
    <cellStyle name="Comma 3 3 2" xfId="3879"/>
    <cellStyle name="Comma 3 3 2 2" xfId="3880"/>
    <cellStyle name="Comma 3 4" xfId="3881"/>
    <cellStyle name="Comma 3 4 2" xfId="3882"/>
    <cellStyle name="Comma 3 5" xfId="3883"/>
    <cellStyle name="Comma 3 6" xfId="3884"/>
    <cellStyle name="Comma 3 7" xfId="3885"/>
    <cellStyle name="Comma 3 8" xfId="3886"/>
    <cellStyle name="Comma 3 9" xfId="3887"/>
    <cellStyle name="Comma 3_Zonal TotalTotal" xfId="3888"/>
    <cellStyle name="Comma 30" xfId="3889"/>
    <cellStyle name="Comma 31" xfId="3890"/>
    <cellStyle name="Comma 32" xfId="3891"/>
    <cellStyle name="Comma 33" xfId="3892"/>
    <cellStyle name="Comma 34" xfId="3893"/>
    <cellStyle name="Comma 34 2" xfId="3894"/>
    <cellStyle name="Comma 35" xfId="3895"/>
    <cellStyle name="Comma 35 2" xfId="3896"/>
    <cellStyle name="Comma 36" xfId="3897"/>
    <cellStyle name="Comma 37" xfId="3898"/>
    <cellStyle name="Comma 37 2" xfId="3899"/>
    <cellStyle name="Comma 38" xfId="3900"/>
    <cellStyle name="Comma 39" xfId="3901"/>
    <cellStyle name="Comma 4" xfId="3902"/>
    <cellStyle name="Comma 4 2" xfId="3903"/>
    <cellStyle name="Comma 4 2 2" xfId="3904"/>
    <cellStyle name="Comma 4 2 3" xfId="3905"/>
    <cellStyle name="Comma 4 3" xfId="3906"/>
    <cellStyle name="Comma 4 4" xfId="3907"/>
    <cellStyle name="Comma 4 5" xfId="3908"/>
    <cellStyle name="Comma 4 6" xfId="3909"/>
    <cellStyle name="Comma 4 7" xfId="3910"/>
    <cellStyle name="Comma 4 8" xfId="3911"/>
    <cellStyle name="Comma 4 9" xfId="3912"/>
    <cellStyle name="Comma 4_Zonal TotalTotal" xfId="3913"/>
    <cellStyle name="Comma 40" xfId="3914"/>
    <cellStyle name="Comma 41" xfId="3915"/>
    <cellStyle name="Comma 42" xfId="3916"/>
    <cellStyle name="Comma 43" xfId="3917"/>
    <cellStyle name="Comma 44" xfId="3918"/>
    <cellStyle name="Comma 45" xfId="3919"/>
    <cellStyle name="Comma 46" xfId="3920"/>
    <cellStyle name="Comma 47" xfId="3921"/>
    <cellStyle name="Comma 48" xfId="3922"/>
    <cellStyle name="Comma 49" xfId="3923"/>
    <cellStyle name="Comma 5" xfId="3924"/>
    <cellStyle name="Comma 5 10" xfId="3925"/>
    <cellStyle name="Comma 5 11" xfId="3926"/>
    <cellStyle name="Comma 5 12" xfId="3927"/>
    <cellStyle name="Comma 5 13" xfId="3928"/>
    <cellStyle name="Comma 5 14" xfId="3929"/>
    <cellStyle name="Comma 5 15" xfId="3930"/>
    <cellStyle name="Comma 5 16" xfId="3931"/>
    <cellStyle name="Comma 5 17" xfId="3932"/>
    <cellStyle name="Comma 5 18" xfId="3933"/>
    <cellStyle name="Comma 5 19" xfId="3934"/>
    <cellStyle name="Comma 5 2" xfId="3935"/>
    <cellStyle name="Comma 5 2 2" xfId="3936"/>
    <cellStyle name="Comma 5 20" xfId="3937"/>
    <cellStyle name="Comma 5 21" xfId="3938"/>
    <cellStyle name="Comma 5 22" xfId="3939"/>
    <cellStyle name="Comma 5 23" xfId="3940"/>
    <cellStyle name="Comma 5 23 2" xfId="3941"/>
    <cellStyle name="Comma 5 24" xfId="3942"/>
    <cellStyle name="Comma 5 3" xfId="3943"/>
    <cellStyle name="Comma 5 4" xfId="3944"/>
    <cellStyle name="Comma 5 5" xfId="3945"/>
    <cellStyle name="Comma 5 6" xfId="3946"/>
    <cellStyle name="Comma 5 7" xfId="3947"/>
    <cellStyle name="Comma 5 8" xfId="3948"/>
    <cellStyle name="Comma 5 9" xfId="3949"/>
    <cellStyle name="Comma 50" xfId="3950"/>
    <cellStyle name="Comma 51" xfId="3951"/>
    <cellStyle name="Comma 54" xfId="3952"/>
    <cellStyle name="Comma 54 3" xfId="3953"/>
    <cellStyle name="Comma 58" xfId="3954"/>
    <cellStyle name="Comma 6" xfId="3955"/>
    <cellStyle name="Comma 6 10" xfId="3956"/>
    <cellStyle name="Comma 6 11" xfId="3957"/>
    <cellStyle name="Comma 6 12" xfId="3958"/>
    <cellStyle name="Comma 6 13" xfId="3959"/>
    <cellStyle name="Comma 6 14" xfId="3960"/>
    <cellStyle name="Comma 6 15" xfId="3961"/>
    <cellStyle name="Comma 6 16" xfId="3962"/>
    <cellStyle name="Comma 6 17" xfId="3963"/>
    <cellStyle name="Comma 6 18" xfId="3964"/>
    <cellStyle name="Comma 6 19" xfId="3965"/>
    <cellStyle name="Comma 6 2" xfId="3966"/>
    <cellStyle name="Comma 6 2 2" xfId="3967"/>
    <cellStyle name="Comma 6 20" xfId="3968"/>
    <cellStyle name="Comma 6 21" xfId="3969"/>
    <cellStyle name="Comma 6 22" xfId="3970"/>
    <cellStyle name="Comma 6 23" xfId="3971"/>
    <cellStyle name="Comma 6 23 2" xfId="3972"/>
    <cellStyle name="Comma 6 24" xfId="3973"/>
    <cellStyle name="Comma 6 3" xfId="3974"/>
    <cellStyle name="Comma 6 4" xfId="3975"/>
    <cellStyle name="Comma 6 5" xfId="3976"/>
    <cellStyle name="Comma 6 6" xfId="3977"/>
    <cellStyle name="Comma 6 7" xfId="3978"/>
    <cellStyle name="Comma 6 8" xfId="3979"/>
    <cellStyle name="Comma 6 9" xfId="3980"/>
    <cellStyle name="Comma 60" xfId="3981"/>
    <cellStyle name="Comma 64" xfId="3982"/>
    <cellStyle name="Comma 7" xfId="3983"/>
    <cellStyle name="Comma 7 2" xfId="3984"/>
    <cellStyle name="Comma 7 2 2" xfId="3985"/>
    <cellStyle name="Comma 7 2 3" xfId="3986"/>
    <cellStyle name="Comma 7 3" xfId="3987"/>
    <cellStyle name="Comma 8" xfId="3988"/>
    <cellStyle name="Comma 8 2" xfId="3989"/>
    <cellStyle name="Comma 8 2 2" xfId="3990"/>
    <cellStyle name="Comma 8 3" xfId="3991"/>
    <cellStyle name="Comma 9" xfId="3992"/>
    <cellStyle name="Comma 9 2" xfId="3993"/>
    <cellStyle name="Comma 9 2 2" xfId="3994"/>
    <cellStyle name="Comma 9 3" xfId="3995"/>
    <cellStyle name="Copied" xfId="3996"/>
    <cellStyle name="COST1" xfId="3997"/>
    <cellStyle name="COURIER" xfId="3998"/>
    <cellStyle name="Curren - Style2" xfId="3999"/>
    <cellStyle name="Currency 2" xfId="4000"/>
    <cellStyle name="Currency 2 2" xfId="4001"/>
    <cellStyle name="Currency 2 2 2" xfId="4002"/>
    <cellStyle name="Currency 2 3" xfId="4003"/>
    <cellStyle name="Currency 2 4" xfId="4004"/>
    <cellStyle name="Currency 2 5" xfId="4005"/>
    <cellStyle name="Currency 2 6" xfId="4006"/>
    <cellStyle name="Currency 3" xfId="4007"/>
    <cellStyle name="Custom - Style8" xfId="4008"/>
    <cellStyle name="Custom - Style8 2" xfId="4009"/>
    <cellStyle name="Custom - Style8 2 2" xfId="4010"/>
    <cellStyle name="Custom - Style8 3" xfId="4011"/>
    <cellStyle name="DATA" xfId="4012"/>
    <cellStyle name="DATA 2" xfId="4013"/>
    <cellStyle name="DATA 2 2" xfId="4014"/>
    <cellStyle name="DATA 2 3" xfId="4015"/>
    <cellStyle name="DATA 3" xfId="4016"/>
    <cellStyle name="DATA 3 2" xfId="4017"/>
    <cellStyle name="DATA 3 3" xfId="4018"/>
    <cellStyle name="DATA 4" xfId="4019"/>
    <cellStyle name="DATA 4 2" xfId="4020"/>
    <cellStyle name="DATA 4 3" xfId="4021"/>
    <cellStyle name="DATA 5" xfId="4022"/>
    <cellStyle name="DATA 6" xfId="4023"/>
    <cellStyle name="DATA_Action plan 2011-12 Capex" xfId="4024"/>
    <cellStyle name="date" xfId="4025"/>
    <cellStyle name="Empty_Cell" xfId="4026"/>
    <cellStyle name="Entered" xfId="4027"/>
    <cellStyle name="Error" xfId="4028"/>
    <cellStyle name="ervices" xfId="4029"/>
    <cellStyle name="ervices 10" xfId="4030"/>
    <cellStyle name="ervices 11" xfId="4031"/>
    <cellStyle name="ervices 12" xfId="4032"/>
    <cellStyle name="ervices 13" xfId="4033"/>
    <cellStyle name="ervices 14" xfId="4034"/>
    <cellStyle name="ervices 15" xfId="4035"/>
    <cellStyle name="ervices 16" xfId="4036"/>
    <cellStyle name="ervices 17" xfId="4037"/>
    <cellStyle name="ervices 18" xfId="4038"/>
    <cellStyle name="ervices 19" xfId="4039"/>
    <cellStyle name="ervices 2" xfId="4040"/>
    <cellStyle name="ervices 2 10" xfId="4041"/>
    <cellStyle name="ervices 2 11" xfId="4042"/>
    <cellStyle name="ervices 2 12" xfId="4043"/>
    <cellStyle name="ervices 2 13" xfId="4044"/>
    <cellStyle name="ervices 2 14" xfId="4045"/>
    <cellStyle name="ervices 2 15" xfId="4046"/>
    <cellStyle name="ervices 2 16" xfId="4047"/>
    <cellStyle name="ervices 2 17" xfId="4048"/>
    <cellStyle name="ervices 2 18" xfId="4049"/>
    <cellStyle name="ervices 2 19" xfId="4050"/>
    <cellStyle name="ervices 2 2" xfId="4051"/>
    <cellStyle name="ervices 2 20" xfId="4052"/>
    <cellStyle name="ervices 2 21" xfId="4053"/>
    <cellStyle name="ervices 2 22" xfId="4054"/>
    <cellStyle name="ervices 2 23" xfId="4055"/>
    <cellStyle name="ervices 2 24" xfId="4056"/>
    <cellStyle name="ervices 2 25" xfId="4057"/>
    <cellStyle name="ervices 2 26" xfId="4058"/>
    <cellStyle name="ervices 2 3" xfId="4059"/>
    <cellStyle name="ervices 2 4" xfId="4060"/>
    <cellStyle name="ervices 2 5" xfId="4061"/>
    <cellStyle name="ervices 2 6" xfId="4062"/>
    <cellStyle name="ervices 2 7" xfId="4063"/>
    <cellStyle name="ervices 2 8" xfId="4064"/>
    <cellStyle name="ervices 2 9" xfId="4065"/>
    <cellStyle name="ervices 20" xfId="4066"/>
    <cellStyle name="ervices 21" xfId="4067"/>
    <cellStyle name="ervices 22" xfId="4068"/>
    <cellStyle name="ervices 23" xfId="4069"/>
    <cellStyle name="ervices 24" xfId="4070"/>
    <cellStyle name="ervices 25" xfId="4071"/>
    <cellStyle name="ervices 26" xfId="4072"/>
    <cellStyle name="ervices 27" xfId="4073"/>
    <cellStyle name="ervices 28" xfId="4074"/>
    <cellStyle name="ervices 29" xfId="4075"/>
    <cellStyle name="ervices 3" xfId="4076"/>
    <cellStyle name="ervices 3 10" xfId="4077"/>
    <cellStyle name="ervices 3 11" xfId="4078"/>
    <cellStyle name="ervices 3 12" xfId="4079"/>
    <cellStyle name="ervices 3 13" xfId="4080"/>
    <cellStyle name="ervices 3 14" xfId="4081"/>
    <cellStyle name="ervices 3 15" xfId="4082"/>
    <cellStyle name="ervices 3 16" xfId="4083"/>
    <cellStyle name="ervices 3 17" xfId="4084"/>
    <cellStyle name="ervices 3 18" xfId="4085"/>
    <cellStyle name="ervices 3 19" xfId="4086"/>
    <cellStyle name="ervices 3 2" xfId="4087"/>
    <cellStyle name="ervices 3 20" xfId="4088"/>
    <cellStyle name="ervices 3 21" xfId="4089"/>
    <cellStyle name="ervices 3 22" xfId="4090"/>
    <cellStyle name="ervices 3 23" xfId="4091"/>
    <cellStyle name="ervices 3 24" xfId="4092"/>
    <cellStyle name="ervices 3 25" xfId="4093"/>
    <cellStyle name="ervices 3 26" xfId="4094"/>
    <cellStyle name="ervices 3 3" xfId="4095"/>
    <cellStyle name="ervices 3 4" xfId="4096"/>
    <cellStyle name="ervices 3 5" xfId="4097"/>
    <cellStyle name="ervices 3 6" xfId="4098"/>
    <cellStyle name="ervices 3 7" xfId="4099"/>
    <cellStyle name="ervices 3 8" xfId="4100"/>
    <cellStyle name="ervices 3 9" xfId="4101"/>
    <cellStyle name="ervices 30" xfId="4102"/>
    <cellStyle name="ervices 4" xfId="4103"/>
    <cellStyle name="ervices 4 10" xfId="4104"/>
    <cellStyle name="ervices 4 11" xfId="4105"/>
    <cellStyle name="ervices 4 12" xfId="4106"/>
    <cellStyle name="ervices 4 13" xfId="4107"/>
    <cellStyle name="ervices 4 14" xfId="4108"/>
    <cellStyle name="ervices 4 15" xfId="4109"/>
    <cellStyle name="ervices 4 16" xfId="4110"/>
    <cellStyle name="ervices 4 17" xfId="4111"/>
    <cellStyle name="ervices 4 18" xfId="4112"/>
    <cellStyle name="ervices 4 19" xfId="4113"/>
    <cellStyle name="ervices 4 2" xfId="4114"/>
    <cellStyle name="ervices 4 20" xfId="4115"/>
    <cellStyle name="ervices 4 21" xfId="4116"/>
    <cellStyle name="ervices 4 22" xfId="4117"/>
    <cellStyle name="ervices 4 23" xfId="4118"/>
    <cellStyle name="ervices 4 24" xfId="4119"/>
    <cellStyle name="ervices 4 25" xfId="4120"/>
    <cellStyle name="ervices 4 26" xfId="4121"/>
    <cellStyle name="ervices 4 3" xfId="4122"/>
    <cellStyle name="ervices 4 4" xfId="4123"/>
    <cellStyle name="ervices 4 5" xfId="4124"/>
    <cellStyle name="ervices 4 6" xfId="4125"/>
    <cellStyle name="ervices 4 7" xfId="4126"/>
    <cellStyle name="ervices 4 8" xfId="4127"/>
    <cellStyle name="ervices 4 9" xfId="4128"/>
    <cellStyle name="ervices 5" xfId="4129"/>
    <cellStyle name="ervices 5 10" xfId="4130"/>
    <cellStyle name="ervices 5 11" xfId="4131"/>
    <cellStyle name="ervices 5 12" xfId="4132"/>
    <cellStyle name="ervices 5 13" xfId="4133"/>
    <cellStyle name="ervices 5 14" xfId="4134"/>
    <cellStyle name="ervices 5 15" xfId="4135"/>
    <cellStyle name="ervices 5 16" xfId="4136"/>
    <cellStyle name="ervices 5 17" xfId="4137"/>
    <cellStyle name="ervices 5 18" xfId="4138"/>
    <cellStyle name="ervices 5 19" xfId="4139"/>
    <cellStyle name="ervices 5 2" xfId="4140"/>
    <cellStyle name="ervices 5 20" xfId="4141"/>
    <cellStyle name="ervices 5 21" xfId="4142"/>
    <cellStyle name="ervices 5 22" xfId="4143"/>
    <cellStyle name="ervices 5 23" xfId="4144"/>
    <cellStyle name="ervices 5 24" xfId="4145"/>
    <cellStyle name="ervices 5 25" xfId="4146"/>
    <cellStyle name="ervices 5 26" xfId="4147"/>
    <cellStyle name="ervices 5 3" xfId="4148"/>
    <cellStyle name="ervices 5 4" xfId="4149"/>
    <cellStyle name="ervices 5 5" xfId="4150"/>
    <cellStyle name="ervices 5 6" xfId="4151"/>
    <cellStyle name="ervices 5 7" xfId="4152"/>
    <cellStyle name="ervices 5 8" xfId="4153"/>
    <cellStyle name="ervices 5 9" xfId="4154"/>
    <cellStyle name="ervices 6" xfId="4155"/>
    <cellStyle name="ervices 7" xfId="4156"/>
    <cellStyle name="ervices 8" xfId="4157"/>
    <cellStyle name="ervices 9" xfId="4158"/>
    <cellStyle name="Euro" xfId="4159"/>
    <cellStyle name="Euro 2" xfId="4160"/>
    <cellStyle name="Euro 3" xfId="4161"/>
    <cellStyle name="Euro 4" xfId="4162"/>
    <cellStyle name="Euro 5" xfId="4163"/>
    <cellStyle name="Euro 6" xfId="4164"/>
    <cellStyle name="Euro 7" xfId="4165"/>
    <cellStyle name="Euro 8" xfId="4166"/>
    <cellStyle name="Euro 9" xfId="4167"/>
    <cellStyle name="Excel Built-in Excel Built-in Excel Built-in Excel Built-in Excel Built-in Normal 2" xfId="4168"/>
    <cellStyle name="Excel Built-in Excel Built-in Excel Built-in Excel Built-in Normal 2" xfId="4169"/>
    <cellStyle name="Excel Built-in Excel Built-in Excel Built-in Excel Built-in Normal 4" xfId="4170"/>
    <cellStyle name="Excel Built-in Excel Built-in Excel Built-in Excel Built-in Normal_FWEBS 2013-14 2" xfId="4171"/>
    <cellStyle name="Excel Built-in Normal" xfId="4172"/>
    <cellStyle name="Excel Built-in Normal 1" xfId="4173"/>
    <cellStyle name="Excel Built-in Normal 1 2" xfId="4174"/>
    <cellStyle name="Excel Built-in Normal 2" xfId="4175"/>
    <cellStyle name="Excel Built-in Normal 2 2" xfId="4176"/>
    <cellStyle name="Excel Built-in Normal 2 2 2" xfId="4177"/>
    <cellStyle name="Excel Built-in Normal 2 3" xfId="4178"/>
    <cellStyle name="Excel Built-in Normal 2 3 2" xfId="4179"/>
    <cellStyle name="Excel Built-in Normal 2 4" xfId="4180"/>
    <cellStyle name="Excel Built-in Normal 2 5" xfId="4181"/>
    <cellStyle name="Excel Built-in Normal 3" xfId="4182"/>
    <cellStyle name="Excel Built-in Normal 3 2" xfId="4183"/>
    <cellStyle name="Excel Built-in Normal 4" xfId="4184"/>
    <cellStyle name="Excel Built-in Normal 5" xfId="4185"/>
    <cellStyle name="Excel_BuiltIn_Calculation" xfId="4186"/>
    <cellStyle name="Explanatory Text 2" xfId="4187"/>
    <cellStyle name="Explanatory Text 2 10" xfId="4188"/>
    <cellStyle name="Explanatory Text 2 11" xfId="4189"/>
    <cellStyle name="Explanatory Text 2 12" xfId="4190"/>
    <cellStyle name="Explanatory Text 2 13" xfId="4191"/>
    <cellStyle name="Explanatory Text 2 14" xfId="4192"/>
    <cellStyle name="Explanatory Text 2 2" xfId="4193"/>
    <cellStyle name="Explanatory Text 2 3" xfId="4194"/>
    <cellStyle name="Explanatory Text 2 4" xfId="4195"/>
    <cellStyle name="Explanatory Text 2 5" xfId="4196"/>
    <cellStyle name="Explanatory Text 2 6" xfId="4197"/>
    <cellStyle name="Explanatory Text 2 7" xfId="4198"/>
    <cellStyle name="Explanatory Text 2 8" xfId="4199"/>
    <cellStyle name="Explanatory Text 2 9" xfId="4200"/>
    <cellStyle name="Explanatory Text 2_C-1  to C-3 Foramt" xfId="4201"/>
    <cellStyle name="Explanatory Text 3" xfId="4202"/>
    <cellStyle name="Explanatory Text 3 10" xfId="4203"/>
    <cellStyle name="Explanatory Text 3 11" xfId="4204"/>
    <cellStyle name="Explanatory Text 3 12" xfId="4205"/>
    <cellStyle name="Explanatory Text 3 13" xfId="4206"/>
    <cellStyle name="Explanatory Text 3 14" xfId="4207"/>
    <cellStyle name="Explanatory Text 3 2" xfId="4208"/>
    <cellStyle name="Explanatory Text 3 3" xfId="4209"/>
    <cellStyle name="Explanatory Text 3 4" xfId="4210"/>
    <cellStyle name="Explanatory Text 3 5" xfId="4211"/>
    <cellStyle name="Explanatory Text 3 6" xfId="4212"/>
    <cellStyle name="Explanatory Text 3 7" xfId="4213"/>
    <cellStyle name="Explanatory Text 3 8" xfId="4214"/>
    <cellStyle name="Explanatory Text 3 9" xfId="4215"/>
    <cellStyle name="Explanatory Text 3_C-1  to C-3 Foramt" xfId="4216"/>
    <cellStyle name="Explanatory Text 4" xfId="4217"/>
    <cellStyle name="Explanatory Text 4 10" xfId="4218"/>
    <cellStyle name="Explanatory Text 4 11" xfId="4219"/>
    <cellStyle name="Explanatory Text 4 12" xfId="4220"/>
    <cellStyle name="Explanatory Text 4 13" xfId="4221"/>
    <cellStyle name="Explanatory Text 4 14" xfId="4222"/>
    <cellStyle name="Explanatory Text 4 2" xfId="4223"/>
    <cellStyle name="Explanatory Text 4 3" xfId="4224"/>
    <cellStyle name="Explanatory Text 4 4" xfId="4225"/>
    <cellStyle name="Explanatory Text 4 5" xfId="4226"/>
    <cellStyle name="Explanatory Text 4 6" xfId="4227"/>
    <cellStyle name="Explanatory Text 4 7" xfId="4228"/>
    <cellStyle name="Explanatory Text 4 8" xfId="4229"/>
    <cellStyle name="Explanatory Text 4 9" xfId="4230"/>
    <cellStyle name="Explanatory Text 5" xfId="4231"/>
    <cellStyle name="Explanatory Text 5 2" xfId="4232"/>
    <cellStyle name="Explanatory Text 5 3" xfId="4233"/>
    <cellStyle name="Explanatory Text 5 4" xfId="4234"/>
    <cellStyle name="Explanatory Text 5 5" xfId="4235"/>
    <cellStyle name="Explanatory Text 5 6" xfId="4236"/>
    <cellStyle name="Explanatory Text 5 7" xfId="4237"/>
    <cellStyle name="Explanatory Text 5 8" xfId="4238"/>
    <cellStyle name="Explanatory Text 5 9" xfId="4239"/>
    <cellStyle name="Explanatory Text 6" xfId="4240"/>
    <cellStyle name="Explanatory Text 7" xfId="4241"/>
    <cellStyle name="Explanatory Text 8" xfId="4242"/>
    <cellStyle name="Explanatory Text 9" xfId="4243"/>
    <cellStyle name="F2" xfId="4244"/>
    <cellStyle name="F3" xfId="4245"/>
    <cellStyle name="F4" xfId="4246"/>
    <cellStyle name="F5" xfId="4247"/>
    <cellStyle name="F6" xfId="4248"/>
    <cellStyle name="F7" xfId="4249"/>
    <cellStyle name="F8" xfId="4250"/>
    <cellStyle name="Fill" xfId="4251"/>
    <cellStyle name="Fill 2" xfId="4252"/>
    <cellStyle name="Fill 2 2" xfId="4253"/>
    <cellStyle name="Fill 2 3" xfId="4254"/>
    <cellStyle name="Fill 3" xfId="4255"/>
    <cellStyle name="Fill 3 2" xfId="4256"/>
    <cellStyle name="Fill 3 3" xfId="4257"/>
    <cellStyle name="Fill 4" xfId="4258"/>
    <cellStyle name="Fill 4 2" xfId="4259"/>
    <cellStyle name="Fill 4 3" xfId="4260"/>
    <cellStyle name="Fill 5" xfId="4261"/>
    <cellStyle name="Fill 6" xfId="4262"/>
    <cellStyle name="Flag" xfId="4263"/>
    <cellStyle name="FORM" xfId="4264"/>
    <cellStyle name="Formula" xfId="4265"/>
    <cellStyle name="Formula 10" xfId="4266"/>
    <cellStyle name="Formula 11" xfId="4267"/>
    <cellStyle name="Formula 12" xfId="4268"/>
    <cellStyle name="Formula 13" xfId="4269"/>
    <cellStyle name="Formula 14" xfId="4270"/>
    <cellStyle name="Formula 15" xfId="4271"/>
    <cellStyle name="Formula 16" xfId="4272"/>
    <cellStyle name="Formula 17" xfId="4273"/>
    <cellStyle name="Formula 18" xfId="4274"/>
    <cellStyle name="Formula 19" xfId="4275"/>
    <cellStyle name="Formula 2" xfId="4276"/>
    <cellStyle name="Formula 2 2" xfId="4277"/>
    <cellStyle name="Formula 20" xfId="4278"/>
    <cellStyle name="Formula 21" xfId="4279"/>
    <cellStyle name="Formula 22" xfId="4280"/>
    <cellStyle name="Formula 23" xfId="4281"/>
    <cellStyle name="Formula 24" xfId="4282"/>
    <cellStyle name="Formula 25" xfId="4283"/>
    <cellStyle name="Formula 3" xfId="4284"/>
    <cellStyle name="Formula 4" xfId="4285"/>
    <cellStyle name="Formula 5" xfId="4286"/>
    <cellStyle name="Formula 6" xfId="4287"/>
    <cellStyle name="Formula 7" xfId="4288"/>
    <cellStyle name="Formula 8" xfId="4289"/>
    <cellStyle name="Formula 9" xfId="4290"/>
    <cellStyle name="Formula_Copy of ATC  FY-2010 to 2011 of Kolar Division." xfId="4291"/>
    <cellStyle name="Good 2" xfId="4292"/>
    <cellStyle name="Good 2 10" xfId="4293"/>
    <cellStyle name="Good 2 11" xfId="4294"/>
    <cellStyle name="Good 2 12" xfId="4295"/>
    <cellStyle name="Good 2 13" xfId="4296"/>
    <cellStyle name="Good 2 14" xfId="4297"/>
    <cellStyle name="Good 2 2" xfId="4298"/>
    <cellStyle name="Good 2 2 2" xfId="4299"/>
    <cellStyle name="Good 2 3" xfId="4300"/>
    <cellStyle name="Good 2 4" xfId="4301"/>
    <cellStyle name="Good 2 5" xfId="4302"/>
    <cellStyle name="Good 2 6" xfId="4303"/>
    <cellStyle name="Good 2 7" xfId="4304"/>
    <cellStyle name="Good 2 8" xfId="4305"/>
    <cellStyle name="Good 2 9" xfId="4306"/>
    <cellStyle name="Good 2_C-1  to C-3 Foramt" xfId="4307"/>
    <cellStyle name="Good 3" xfId="4308"/>
    <cellStyle name="Good 3 10" xfId="4309"/>
    <cellStyle name="Good 3 11" xfId="4310"/>
    <cellStyle name="Good 3 12" xfId="4311"/>
    <cellStyle name="Good 3 13" xfId="4312"/>
    <cellStyle name="Good 3 14" xfId="4313"/>
    <cellStyle name="Good 3 2" xfId="4314"/>
    <cellStyle name="Good 3 3" xfId="4315"/>
    <cellStyle name="Good 3 4" xfId="4316"/>
    <cellStyle name="Good 3 5" xfId="4317"/>
    <cellStyle name="Good 3 6" xfId="4318"/>
    <cellStyle name="Good 3 7" xfId="4319"/>
    <cellStyle name="Good 3 8" xfId="4320"/>
    <cellStyle name="Good 3 9" xfId="4321"/>
    <cellStyle name="Good 3_C-1  to C-3 Foramt" xfId="4322"/>
    <cellStyle name="Good 4" xfId="4323"/>
    <cellStyle name="Good 4 10" xfId="4324"/>
    <cellStyle name="Good 4 11" xfId="4325"/>
    <cellStyle name="Good 4 12" xfId="4326"/>
    <cellStyle name="Good 4 13" xfId="4327"/>
    <cellStyle name="Good 4 14" xfId="4328"/>
    <cellStyle name="Good 4 2" xfId="4329"/>
    <cellStyle name="Good 4 3" xfId="4330"/>
    <cellStyle name="Good 4 4" xfId="4331"/>
    <cellStyle name="Good 4 5" xfId="4332"/>
    <cellStyle name="Good 4 6" xfId="4333"/>
    <cellStyle name="Good 4 7" xfId="4334"/>
    <cellStyle name="Good 4 8" xfId="4335"/>
    <cellStyle name="Good 4 9" xfId="4336"/>
    <cellStyle name="Good 5" xfId="4337"/>
    <cellStyle name="Good 5 2" xfId="4338"/>
    <cellStyle name="Good 5 3" xfId="4339"/>
    <cellStyle name="Good 5 4" xfId="4340"/>
    <cellStyle name="Good 5 5" xfId="4341"/>
    <cellStyle name="Good 5 6" xfId="4342"/>
    <cellStyle name="Good 5 7" xfId="4343"/>
    <cellStyle name="Good 5 8" xfId="4344"/>
    <cellStyle name="Good 5 9" xfId="4345"/>
    <cellStyle name="Good 6" xfId="4346"/>
    <cellStyle name="Good 7" xfId="4347"/>
    <cellStyle name="Good 8" xfId="4348"/>
    <cellStyle name="Good 9" xfId="4349"/>
    <cellStyle name="Grey" xfId="4350"/>
    <cellStyle name="Grey 2" xfId="4351"/>
    <cellStyle name="Grey 3" xfId="4352"/>
    <cellStyle name="Grey 4" xfId="4353"/>
    <cellStyle name="Grey 5" xfId="4354"/>
    <cellStyle name="Grey 6" xfId="4355"/>
    <cellStyle name="Grid" xfId="4356"/>
    <cellStyle name="Grid 2" xfId="4357"/>
    <cellStyle name="Grid 2 2" xfId="4358"/>
    <cellStyle name="Grid 2 3" xfId="4359"/>
    <cellStyle name="Grid 3" xfId="4360"/>
    <cellStyle name="Grid 3 2" xfId="4361"/>
    <cellStyle name="Grid 3 3" xfId="4362"/>
    <cellStyle name="Grid 4" xfId="4363"/>
    <cellStyle name="Grid 4 2" xfId="4364"/>
    <cellStyle name="Grid 4 3" xfId="4365"/>
    <cellStyle name="Grid 5" xfId="4366"/>
    <cellStyle name="Grid 6" xfId="4367"/>
    <cellStyle name="Grid_Action plan 2011-12 Capex" xfId="4368"/>
    <cellStyle name="Header1" xfId="4369"/>
    <cellStyle name="Header1 2" xfId="4370"/>
    <cellStyle name="Header2" xfId="4371"/>
    <cellStyle name="Header2 2" xfId="4372"/>
    <cellStyle name="Header3" xfId="4373"/>
    <cellStyle name="Heading 1 2" xfId="4374"/>
    <cellStyle name="Heading 1 2 10" xfId="4375"/>
    <cellStyle name="Heading 1 2 11" xfId="4376"/>
    <cellStyle name="Heading 1 2 12" xfId="4377"/>
    <cellStyle name="Heading 1 2 13" xfId="4378"/>
    <cellStyle name="Heading 1 2 14" xfId="4379"/>
    <cellStyle name="Heading 1 2 2" xfId="4380"/>
    <cellStyle name="Heading 1 2 3" xfId="4381"/>
    <cellStyle name="Heading 1 2 4" xfId="4382"/>
    <cellStyle name="Heading 1 2 5" xfId="4383"/>
    <cellStyle name="Heading 1 2 6" xfId="4384"/>
    <cellStyle name="Heading 1 2 7" xfId="4385"/>
    <cellStyle name="Heading 1 2 8" xfId="4386"/>
    <cellStyle name="Heading 1 2 9" xfId="4387"/>
    <cellStyle name="Heading 1 2_C-1  to C-3 Foramt" xfId="4388"/>
    <cellStyle name="Heading 1 3" xfId="4389"/>
    <cellStyle name="Heading 1 3 10" xfId="4390"/>
    <cellStyle name="Heading 1 3 11" xfId="4391"/>
    <cellStyle name="Heading 1 3 12" xfId="4392"/>
    <cellStyle name="Heading 1 3 13" xfId="4393"/>
    <cellStyle name="Heading 1 3 14" xfId="4394"/>
    <cellStyle name="Heading 1 3 2" xfId="4395"/>
    <cellStyle name="Heading 1 3 3" xfId="4396"/>
    <cellStyle name="Heading 1 3 4" xfId="4397"/>
    <cellStyle name="Heading 1 3 5" xfId="4398"/>
    <cellStyle name="Heading 1 3 6" xfId="4399"/>
    <cellStyle name="Heading 1 3 7" xfId="4400"/>
    <cellStyle name="Heading 1 3 8" xfId="4401"/>
    <cellStyle name="Heading 1 3 9" xfId="4402"/>
    <cellStyle name="Heading 1 3_C-1  to C-3 Foramt" xfId="4403"/>
    <cellStyle name="Heading 1 4" xfId="4404"/>
    <cellStyle name="Heading 1 4 10" xfId="4405"/>
    <cellStyle name="Heading 1 4 11" xfId="4406"/>
    <cellStyle name="Heading 1 4 12" xfId="4407"/>
    <cellStyle name="Heading 1 4 13" xfId="4408"/>
    <cellStyle name="Heading 1 4 14" xfId="4409"/>
    <cellStyle name="Heading 1 4 2" xfId="4410"/>
    <cellStyle name="Heading 1 4 3" xfId="4411"/>
    <cellStyle name="Heading 1 4 4" xfId="4412"/>
    <cellStyle name="Heading 1 4 5" xfId="4413"/>
    <cellStyle name="Heading 1 4 6" xfId="4414"/>
    <cellStyle name="Heading 1 4 7" xfId="4415"/>
    <cellStyle name="Heading 1 4 8" xfId="4416"/>
    <cellStyle name="Heading 1 4 9" xfId="4417"/>
    <cellStyle name="Heading 1 4_lt" xfId="4418"/>
    <cellStyle name="Heading 1 5" xfId="4419"/>
    <cellStyle name="Heading 1 5 2" xfId="4420"/>
    <cellStyle name="Heading 1 5 3" xfId="4421"/>
    <cellStyle name="Heading 1 5 4" xfId="4422"/>
    <cellStyle name="Heading 1 5 5" xfId="4423"/>
    <cellStyle name="Heading 1 5 6" xfId="4424"/>
    <cellStyle name="Heading 1 5 7" xfId="4425"/>
    <cellStyle name="Heading 1 5 8" xfId="4426"/>
    <cellStyle name="Heading 1 5 9" xfId="4427"/>
    <cellStyle name="Heading 1 6" xfId="4428"/>
    <cellStyle name="Heading 1 7" xfId="4429"/>
    <cellStyle name="Heading 1 8" xfId="4430"/>
    <cellStyle name="Heading 1 9" xfId="4431"/>
    <cellStyle name="Heading 2 2" xfId="4432"/>
    <cellStyle name="Heading 2 2 10" xfId="4433"/>
    <cellStyle name="Heading 2 2 11" xfId="4434"/>
    <cellStyle name="Heading 2 2 12" xfId="4435"/>
    <cellStyle name="Heading 2 2 13" xfId="4436"/>
    <cellStyle name="Heading 2 2 14" xfId="4437"/>
    <cellStyle name="Heading 2 2 2" xfId="4438"/>
    <cellStyle name="Heading 2 2 3" xfId="4439"/>
    <cellStyle name="Heading 2 2 4" xfId="4440"/>
    <cellStyle name="Heading 2 2 5" xfId="4441"/>
    <cellStyle name="Heading 2 2 6" xfId="4442"/>
    <cellStyle name="Heading 2 2 7" xfId="4443"/>
    <cellStyle name="Heading 2 2 8" xfId="4444"/>
    <cellStyle name="Heading 2 2 9" xfId="4445"/>
    <cellStyle name="Heading 2 2_C-1  to C-3 Foramt" xfId="4446"/>
    <cellStyle name="Heading 2 3" xfId="4447"/>
    <cellStyle name="Heading 2 3 10" xfId="4448"/>
    <cellStyle name="Heading 2 3 11" xfId="4449"/>
    <cellStyle name="Heading 2 3 12" xfId="4450"/>
    <cellStyle name="Heading 2 3 13" xfId="4451"/>
    <cellStyle name="Heading 2 3 14" xfId="4452"/>
    <cellStyle name="Heading 2 3 2" xfId="4453"/>
    <cellStyle name="Heading 2 3 3" xfId="4454"/>
    <cellStyle name="Heading 2 3 4" xfId="4455"/>
    <cellStyle name="Heading 2 3 5" xfId="4456"/>
    <cellStyle name="Heading 2 3 6" xfId="4457"/>
    <cellStyle name="Heading 2 3 7" xfId="4458"/>
    <cellStyle name="Heading 2 3 8" xfId="4459"/>
    <cellStyle name="Heading 2 3 9" xfId="4460"/>
    <cellStyle name="Heading 2 3_C-1  to C-3 Foramt" xfId="4461"/>
    <cellStyle name="Heading 2 4" xfId="4462"/>
    <cellStyle name="Heading 2 4 10" xfId="4463"/>
    <cellStyle name="Heading 2 4 11" xfId="4464"/>
    <cellStyle name="Heading 2 4 12" xfId="4465"/>
    <cellStyle name="Heading 2 4 13" xfId="4466"/>
    <cellStyle name="Heading 2 4 14" xfId="4467"/>
    <cellStyle name="Heading 2 4 2" xfId="4468"/>
    <cellStyle name="Heading 2 4 3" xfId="4469"/>
    <cellStyle name="Heading 2 4 4" xfId="4470"/>
    <cellStyle name="Heading 2 4 5" xfId="4471"/>
    <cellStyle name="Heading 2 4 6" xfId="4472"/>
    <cellStyle name="Heading 2 4 7" xfId="4473"/>
    <cellStyle name="Heading 2 4 8" xfId="4474"/>
    <cellStyle name="Heading 2 4 9" xfId="4475"/>
    <cellStyle name="Heading 2 4_lt" xfId="4476"/>
    <cellStyle name="Heading 2 5" xfId="4477"/>
    <cellStyle name="Heading 2 5 2" xfId="4478"/>
    <cellStyle name="Heading 2 5 3" xfId="4479"/>
    <cellStyle name="Heading 2 5 4" xfId="4480"/>
    <cellStyle name="Heading 2 5 5" xfId="4481"/>
    <cellStyle name="Heading 2 5 6" xfId="4482"/>
    <cellStyle name="Heading 2 5 7" xfId="4483"/>
    <cellStyle name="Heading 2 5 8" xfId="4484"/>
    <cellStyle name="Heading 2 5 9" xfId="4485"/>
    <cellStyle name="Heading 2 6" xfId="4486"/>
    <cellStyle name="Heading 2 7" xfId="4487"/>
    <cellStyle name="Heading 2 8" xfId="4488"/>
    <cellStyle name="Heading 2 9" xfId="4489"/>
    <cellStyle name="Heading 3 2" xfId="4490"/>
    <cellStyle name="Heading 3 2 10" xfId="4491"/>
    <cellStyle name="Heading 3 2 11" xfId="4492"/>
    <cellStyle name="Heading 3 2 12" xfId="4493"/>
    <cellStyle name="Heading 3 2 13" xfId="4494"/>
    <cellStyle name="Heading 3 2 14" xfId="4495"/>
    <cellStyle name="Heading 3 2 2" xfId="4496"/>
    <cellStyle name="Heading 3 2 3" xfId="4497"/>
    <cellStyle name="Heading 3 2 4" xfId="4498"/>
    <cellStyle name="Heading 3 2 5" xfId="4499"/>
    <cellStyle name="Heading 3 2 6" xfId="4500"/>
    <cellStyle name="Heading 3 2 7" xfId="4501"/>
    <cellStyle name="Heading 3 2 8" xfId="4502"/>
    <cellStyle name="Heading 3 2 9" xfId="4503"/>
    <cellStyle name="Heading 3 2_C-1  to C-3 Foramt" xfId="4504"/>
    <cellStyle name="Heading 3 3" xfId="4505"/>
    <cellStyle name="Heading 3 3 10" xfId="4506"/>
    <cellStyle name="Heading 3 3 11" xfId="4507"/>
    <cellStyle name="Heading 3 3 12" xfId="4508"/>
    <cellStyle name="Heading 3 3 13" xfId="4509"/>
    <cellStyle name="Heading 3 3 14" xfId="4510"/>
    <cellStyle name="Heading 3 3 2" xfId="4511"/>
    <cellStyle name="Heading 3 3 3" xfId="4512"/>
    <cellStyle name="Heading 3 3 4" xfId="4513"/>
    <cellStyle name="Heading 3 3 5" xfId="4514"/>
    <cellStyle name="Heading 3 3 6" xfId="4515"/>
    <cellStyle name="Heading 3 3 7" xfId="4516"/>
    <cellStyle name="Heading 3 3 8" xfId="4517"/>
    <cellStyle name="Heading 3 3 9" xfId="4518"/>
    <cellStyle name="Heading 3 3_C-1  to C-3 Foramt" xfId="4519"/>
    <cellStyle name="Heading 3 4" xfId="4520"/>
    <cellStyle name="Heading 3 4 10" xfId="4521"/>
    <cellStyle name="Heading 3 4 11" xfId="4522"/>
    <cellStyle name="Heading 3 4 12" xfId="4523"/>
    <cellStyle name="Heading 3 4 13" xfId="4524"/>
    <cellStyle name="Heading 3 4 14" xfId="4525"/>
    <cellStyle name="Heading 3 4 2" xfId="4526"/>
    <cellStyle name="Heading 3 4 3" xfId="4527"/>
    <cellStyle name="Heading 3 4 4" xfId="4528"/>
    <cellStyle name="Heading 3 4 5" xfId="4529"/>
    <cellStyle name="Heading 3 4 6" xfId="4530"/>
    <cellStyle name="Heading 3 4 7" xfId="4531"/>
    <cellStyle name="Heading 3 4 8" xfId="4532"/>
    <cellStyle name="Heading 3 4 9" xfId="4533"/>
    <cellStyle name="Heading 3 4_lt" xfId="4534"/>
    <cellStyle name="Heading 3 5" xfId="4535"/>
    <cellStyle name="Heading 3 5 2" xfId="4536"/>
    <cellStyle name="Heading 3 5 3" xfId="4537"/>
    <cellStyle name="Heading 3 5 4" xfId="4538"/>
    <cellStyle name="Heading 3 5 5" xfId="4539"/>
    <cellStyle name="Heading 3 5 6" xfId="4540"/>
    <cellStyle name="Heading 3 5 7" xfId="4541"/>
    <cellStyle name="Heading 3 5 8" xfId="4542"/>
    <cellStyle name="Heading 3 5 9" xfId="4543"/>
    <cellStyle name="Heading 3 6" xfId="4544"/>
    <cellStyle name="Heading 3 7" xfId="4545"/>
    <cellStyle name="Heading 3 8" xfId="4546"/>
    <cellStyle name="Heading 3 9" xfId="4547"/>
    <cellStyle name="Heading 4 2" xfId="4548"/>
    <cellStyle name="Heading 4 2 10" xfId="4549"/>
    <cellStyle name="Heading 4 2 11" xfId="4550"/>
    <cellStyle name="Heading 4 2 12" xfId="4551"/>
    <cellStyle name="Heading 4 2 13" xfId="4552"/>
    <cellStyle name="Heading 4 2 14" xfId="4553"/>
    <cellStyle name="Heading 4 2 2" xfId="4554"/>
    <cellStyle name="Heading 4 2 3" xfId="4555"/>
    <cellStyle name="Heading 4 2 4" xfId="4556"/>
    <cellStyle name="Heading 4 2 5" xfId="4557"/>
    <cellStyle name="Heading 4 2 6" xfId="4558"/>
    <cellStyle name="Heading 4 2 7" xfId="4559"/>
    <cellStyle name="Heading 4 2 8" xfId="4560"/>
    <cellStyle name="Heading 4 2 9" xfId="4561"/>
    <cellStyle name="Heading 4 2_C-1  to C-3 Foramt" xfId="4562"/>
    <cellStyle name="Heading 4 3" xfId="4563"/>
    <cellStyle name="Heading 4 3 10" xfId="4564"/>
    <cellStyle name="Heading 4 3 11" xfId="4565"/>
    <cellStyle name="Heading 4 3 12" xfId="4566"/>
    <cellStyle name="Heading 4 3 13" xfId="4567"/>
    <cellStyle name="Heading 4 3 14" xfId="4568"/>
    <cellStyle name="Heading 4 3 2" xfId="4569"/>
    <cellStyle name="Heading 4 3 3" xfId="4570"/>
    <cellStyle name="Heading 4 3 4" xfId="4571"/>
    <cellStyle name="Heading 4 3 5" xfId="4572"/>
    <cellStyle name="Heading 4 3 6" xfId="4573"/>
    <cellStyle name="Heading 4 3 7" xfId="4574"/>
    <cellStyle name="Heading 4 3 8" xfId="4575"/>
    <cellStyle name="Heading 4 3 9" xfId="4576"/>
    <cellStyle name="Heading 4 3_C-1  to C-3 Foramt" xfId="4577"/>
    <cellStyle name="Heading 4 4" xfId="4578"/>
    <cellStyle name="Heading 4 4 10" xfId="4579"/>
    <cellStyle name="Heading 4 4 11" xfId="4580"/>
    <cellStyle name="Heading 4 4 12" xfId="4581"/>
    <cellStyle name="Heading 4 4 13" xfId="4582"/>
    <cellStyle name="Heading 4 4 14" xfId="4583"/>
    <cellStyle name="Heading 4 4 2" xfId="4584"/>
    <cellStyle name="Heading 4 4 3" xfId="4585"/>
    <cellStyle name="Heading 4 4 4" xfId="4586"/>
    <cellStyle name="Heading 4 4 5" xfId="4587"/>
    <cellStyle name="Heading 4 4 6" xfId="4588"/>
    <cellStyle name="Heading 4 4 7" xfId="4589"/>
    <cellStyle name="Heading 4 4 8" xfId="4590"/>
    <cellStyle name="Heading 4 4 9" xfId="4591"/>
    <cellStyle name="Heading 4 5" xfId="4592"/>
    <cellStyle name="Heading 4 5 2" xfId="4593"/>
    <cellStyle name="Heading 4 5 3" xfId="4594"/>
    <cellStyle name="Heading 4 5 4" xfId="4595"/>
    <cellStyle name="Heading 4 5 5" xfId="4596"/>
    <cellStyle name="Heading 4 5 6" xfId="4597"/>
    <cellStyle name="Heading 4 5 7" xfId="4598"/>
    <cellStyle name="Heading 4 5 8" xfId="4599"/>
    <cellStyle name="Heading 4 5 9" xfId="4600"/>
    <cellStyle name="Heading 4 6" xfId="4601"/>
    <cellStyle name="Heading 4 7" xfId="4602"/>
    <cellStyle name="Heading 4 8" xfId="4603"/>
    <cellStyle name="Heading 4 9" xfId="4604"/>
    <cellStyle name="Heading Section 2" xfId="4605"/>
    <cellStyle name="Heading Section 3" xfId="4606"/>
    <cellStyle name="helv" xfId="4607"/>
    <cellStyle name="Hyperlink 2" xfId="4608"/>
    <cellStyle name="Hyperlink 2 10" xfId="4609"/>
    <cellStyle name="Hyperlink 2 2" xfId="4610"/>
    <cellStyle name="Hyperlink 2 2 2" xfId="4611"/>
    <cellStyle name="Hyperlink 2 3" xfId="4612"/>
    <cellStyle name="Hyperlink 2 4" xfId="4613"/>
    <cellStyle name="Hyperlink 2 5" xfId="4614"/>
    <cellStyle name="Hyperlink 2 6" xfId="4615"/>
    <cellStyle name="Hyperlink 2 7" xfId="4616"/>
    <cellStyle name="Hyperlink 2 8" xfId="4617"/>
    <cellStyle name="Hyperlink 2 9" xfId="4618"/>
    <cellStyle name="Hyperlink 3" xfId="4619"/>
    <cellStyle name="Hyperlink 3 2" xfId="4620"/>
    <cellStyle name="Hypertextový odkaz" xfId="4621"/>
    <cellStyle name="Hypertextový odkaz 10" xfId="4622"/>
    <cellStyle name="Hypertextový odkaz 11" xfId="4623"/>
    <cellStyle name="Hypertextový odkaz 12" xfId="4624"/>
    <cellStyle name="Hypertextový odkaz 13" xfId="4625"/>
    <cellStyle name="Hypertextový odkaz 14" xfId="4626"/>
    <cellStyle name="Hypertextový odkaz 15" xfId="4627"/>
    <cellStyle name="Hypertextový odkaz 16" xfId="4628"/>
    <cellStyle name="Hypertextový odkaz 17" xfId="4629"/>
    <cellStyle name="Hypertextový odkaz 18" xfId="4630"/>
    <cellStyle name="Hypertextový odkaz 19" xfId="4631"/>
    <cellStyle name="Hypertextový odkaz 2" xfId="4632"/>
    <cellStyle name="Hypertextový odkaz 2 2" xfId="4633"/>
    <cellStyle name="Hypertextový odkaz 20" xfId="4634"/>
    <cellStyle name="Hypertextový odkaz 21" xfId="4635"/>
    <cellStyle name="Hypertextový odkaz 22" xfId="4636"/>
    <cellStyle name="Hypertextový odkaz 23" xfId="4637"/>
    <cellStyle name="Hypertextový odkaz 24" xfId="4638"/>
    <cellStyle name="Hypertextový odkaz 25" xfId="4639"/>
    <cellStyle name="Hypertextový odkaz 3" xfId="4640"/>
    <cellStyle name="Hypertextový odkaz 4" xfId="4641"/>
    <cellStyle name="Hypertextový odkaz 5" xfId="4642"/>
    <cellStyle name="Hypertextový odkaz 6" xfId="4643"/>
    <cellStyle name="Hypertextový odkaz 7" xfId="4644"/>
    <cellStyle name="Hypertextový odkaz 8" xfId="4645"/>
    <cellStyle name="Hypertextový odkaz 9" xfId="4646"/>
    <cellStyle name="Hypertextový odkaz_Copy of ATC  FY-2010 to 2011 of Kolar Division." xfId="4647"/>
    <cellStyle name="INCHES" xfId="4648"/>
    <cellStyle name="INCHES 2" xfId="4649"/>
    <cellStyle name="INCHES 3" xfId="4650"/>
    <cellStyle name="INCHES 4" xfId="4651"/>
    <cellStyle name="INCHES 5" xfId="4652"/>
    <cellStyle name="INCHES 6" xfId="4653"/>
    <cellStyle name="INCHES 7" xfId="4654"/>
    <cellStyle name="INCHES 8" xfId="4655"/>
    <cellStyle name="INCHES 9" xfId="4656"/>
    <cellStyle name="Info" xfId="4657"/>
    <cellStyle name="Input [yellow]" xfId="4658"/>
    <cellStyle name="Input [yellow] 2" xfId="4659"/>
    <cellStyle name="Input [yellow] 3" xfId="4660"/>
    <cellStyle name="Input [yellow] 4" xfId="4661"/>
    <cellStyle name="Input [yellow] 5" xfId="4662"/>
    <cellStyle name="Input [yellow] 6" xfId="4663"/>
    <cellStyle name="Input 10" xfId="4664"/>
    <cellStyle name="Input 11" xfId="4665"/>
    <cellStyle name="Input 12" xfId="4666"/>
    <cellStyle name="Input 13" xfId="4667"/>
    <cellStyle name="Input 14" xfId="4668"/>
    <cellStyle name="Input 15" xfId="4669"/>
    <cellStyle name="Input 16" xfId="4670"/>
    <cellStyle name="Input 17" xfId="4671"/>
    <cellStyle name="Input 18" xfId="4672"/>
    <cellStyle name="Input 19" xfId="4673"/>
    <cellStyle name="Input 2" xfId="4674"/>
    <cellStyle name="Input 2 10" xfId="4675"/>
    <cellStyle name="Input 2 11" xfId="4676"/>
    <cellStyle name="Input 2 12" xfId="4677"/>
    <cellStyle name="Input 2 13" xfId="4678"/>
    <cellStyle name="Input 2 14" xfId="4679"/>
    <cellStyle name="Input 2 15" xfId="4680"/>
    <cellStyle name="Input 2 2" xfId="4681"/>
    <cellStyle name="Input 2 2 2" xfId="4682"/>
    <cellStyle name="Input 2 3" xfId="4683"/>
    <cellStyle name="Input 2 4" xfId="4684"/>
    <cellStyle name="Input 2 5" xfId="4685"/>
    <cellStyle name="Input 2 6" xfId="4686"/>
    <cellStyle name="Input 2 7" xfId="4687"/>
    <cellStyle name="Input 2 8" xfId="4688"/>
    <cellStyle name="Input 2 9" xfId="4689"/>
    <cellStyle name="Input 2_C-1  to C-3 Foramt" xfId="4690"/>
    <cellStyle name="Input 20" xfId="4691"/>
    <cellStyle name="Input 21" xfId="4692"/>
    <cellStyle name="Input 22" xfId="4693"/>
    <cellStyle name="Input 23" xfId="4694"/>
    <cellStyle name="Input 24" xfId="4695"/>
    <cellStyle name="Input 25" xfId="4696"/>
    <cellStyle name="Input 26" xfId="4697"/>
    <cellStyle name="Input 27" xfId="4698"/>
    <cellStyle name="Input 28" xfId="4699"/>
    <cellStyle name="Input 29" xfId="4700"/>
    <cellStyle name="Input 3" xfId="4701"/>
    <cellStyle name="Input 3 10" xfId="4702"/>
    <cellStyle name="Input 3 11" xfId="4703"/>
    <cellStyle name="Input 3 12" xfId="4704"/>
    <cellStyle name="Input 3 13" xfId="4705"/>
    <cellStyle name="Input 3 14" xfId="4706"/>
    <cellStyle name="Input 3 2" xfId="4707"/>
    <cellStyle name="Input 3 2 2" xfId="4708"/>
    <cellStyle name="Input 3 3" xfId="4709"/>
    <cellStyle name="Input 3 4" xfId="4710"/>
    <cellStyle name="Input 3 5" xfId="4711"/>
    <cellStyle name="Input 3 6" xfId="4712"/>
    <cellStyle name="Input 3 7" xfId="4713"/>
    <cellStyle name="Input 3 8" xfId="4714"/>
    <cellStyle name="Input 3 9" xfId="4715"/>
    <cellStyle name="Input 3_C-1  to C-3 Foramt" xfId="4716"/>
    <cellStyle name="Input 30" xfId="4717"/>
    <cellStyle name="Input 31" xfId="4718"/>
    <cellStyle name="Input 32" xfId="4719"/>
    <cellStyle name="Input 33" xfId="4720"/>
    <cellStyle name="Input 34" xfId="4721"/>
    <cellStyle name="Input 35" xfId="4722"/>
    <cellStyle name="Input 36" xfId="4723"/>
    <cellStyle name="Input 37" xfId="4724"/>
    <cellStyle name="Input 38" xfId="4725"/>
    <cellStyle name="Input 39" xfId="4726"/>
    <cellStyle name="Input 4" xfId="4727"/>
    <cellStyle name="Input 4 10" xfId="4728"/>
    <cellStyle name="Input 4 11" xfId="4729"/>
    <cellStyle name="Input 4 12" xfId="4730"/>
    <cellStyle name="Input 4 13" xfId="4731"/>
    <cellStyle name="Input 4 14" xfId="4732"/>
    <cellStyle name="Input 4 2" xfId="4733"/>
    <cellStyle name="Input 4 2 2" xfId="4734"/>
    <cellStyle name="Input 4 3" xfId="4735"/>
    <cellStyle name="Input 4 4" xfId="4736"/>
    <cellStyle name="Input 4 5" xfId="4737"/>
    <cellStyle name="Input 4 6" xfId="4738"/>
    <cellStyle name="Input 4 7" xfId="4739"/>
    <cellStyle name="Input 4 8" xfId="4740"/>
    <cellStyle name="Input 4 9" xfId="4741"/>
    <cellStyle name="Input 4_lt" xfId="4742"/>
    <cellStyle name="Input 40" xfId="4743"/>
    <cellStyle name="Input 41" xfId="4744"/>
    <cellStyle name="Input 42" xfId="4745"/>
    <cellStyle name="Input 43" xfId="4746"/>
    <cellStyle name="Input 44" xfId="4747"/>
    <cellStyle name="Input 45" xfId="4748"/>
    <cellStyle name="Input 46" xfId="4749"/>
    <cellStyle name="Input 47" xfId="4750"/>
    <cellStyle name="Input 48" xfId="4751"/>
    <cellStyle name="Input 49" xfId="4752"/>
    <cellStyle name="Input 5" xfId="4753"/>
    <cellStyle name="Input 5 2" xfId="4754"/>
    <cellStyle name="Input 5 3" xfId="4755"/>
    <cellStyle name="Input 5 4" xfId="4756"/>
    <cellStyle name="Input 5 5" xfId="4757"/>
    <cellStyle name="Input 5 6" xfId="4758"/>
    <cellStyle name="Input 5 7" xfId="4759"/>
    <cellStyle name="Input 5 8" xfId="4760"/>
    <cellStyle name="Input 5 9" xfId="4761"/>
    <cellStyle name="Input 50" xfId="4762"/>
    <cellStyle name="Input 51" xfId="4763"/>
    <cellStyle name="Input 52" xfId="4764"/>
    <cellStyle name="Input 53" xfId="4765"/>
    <cellStyle name="Input 54" xfId="4766"/>
    <cellStyle name="Input 55" xfId="4767"/>
    <cellStyle name="Input 56" xfId="4768"/>
    <cellStyle name="Input 57" xfId="4769"/>
    <cellStyle name="Input 58" xfId="4770"/>
    <cellStyle name="Input 59" xfId="4771"/>
    <cellStyle name="Input 6" xfId="4772"/>
    <cellStyle name="Input 60" xfId="4773"/>
    <cellStyle name="Input 61" xfId="4774"/>
    <cellStyle name="Input 62" xfId="4775"/>
    <cellStyle name="Input 63" xfId="4776"/>
    <cellStyle name="Input 64" xfId="4777"/>
    <cellStyle name="Input 65" xfId="4778"/>
    <cellStyle name="Input 66" xfId="4779"/>
    <cellStyle name="Input 67" xfId="4780"/>
    <cellStyle name="Input 68" xfId="4781"/>
    <cellStyle name="Input 69" xfId="4782"/>
    <cellStyle name="Input 7" xfId="4783"/>
    <cellStyle name="Input 70" xfId="4784"/>
    <cellStyle name="Input 71" xfId="4785"/>
    <cellStyle name="Input 8" xfId="4786"/>
    <cellStyle name="Input 9" xfId="4787"/>
    <cellStyle name="Input Cells" xfId="4788"/>
    <cellStyle name="Inputs_Divider" xfId="4789"/>
    <cellStyle name="InSheet" xfId="4790"/>
    <cellStyle name="InSheet 2" xfId="4791"/>
    <cellStyle name="InSheet 2 2" xfId="4792"/>
    <cellStyle name="InSheet 2 3" xfId="4793"/>
    <cellStyle name="InSheet 3" xfId="4794"/>
    <cellStyle name="InSheet 3 2" xfId="4795"/>
    <cellStyle name="InSheet 3 3" xfId="4796"/>
    <cellStyle name="InSheet 4" xfId="4797"/>
    <cellStyle name="InSheet 4 2" xfId="4798"/>
    <cellStyle name="InSheet 4 3" xfId="4799"/>
    <cellStyle name="InSheet 5" xfId="4800"/>
    <cellStyle name="InSheet 6" xfId="4801"/>
    <cellStyle name="InSheet_Action plan 2011-12 Capex" xfId="4802"/>
    <cellStyle name="Line_ClosingBal" xfId="4803"/>
    <cellStyle name="Linked Cell 2" xfId="4804"/>
    <cellStyle name="Linked Cell 2 10" xfId="4805"/>
    <cellStyle name="Linked Cell 2 11" xfId="4806"/>
    <cellStyle name="Linked Cell 2 12" xfId="4807"/>
    <cellStyle name="Linked Cell 2 13" xfId="4808"/>
    <cellStyle name="Linked Cell 2 14" xfId="4809"/>
    <cellStyle name="Linked Cell 2 2" xfId="4810"/>
    <cellStyle name="Linked Cell 2 3" xfId="4811"/>
    <cellStyle name="Linked Cell 2 4" xfId="4812"/>
    <cellStyle name="Linked Cell 2 5" xfId="4813"/>
    <cellStyle name="Linked Cell 2 6" xfId="4814"/>
    <cellStyle name="Linked Cell 2 7" xfId="4815"/>
    <cellStyle name="Linked Cell 2 8" xfId="4816"/>
    <cellStyle name="Linked Cell 2 9" xfId="4817"/>
    <cellStyle name="Linked Cell 2_C-1  to C-3 Foramt" xfId="4818"/>
    <cellStyle name="Linked Cell 3" xfId="4819"/>
    <cellStyle name="Linked Cell 3 10" xfId="4820"/>
    <cellStyle name="Linked Cell 3 11" xfId="4821"/>
    <cellStyle name="Linked Cell 3 12" xfId="4822"/>
    <cellStyle name="Linked Cell 3 13" xfId="4823"/>
    <cellStyle name="Linked Cell 3 14" xfId="4824"/>
    <cellStyle name="Linked Cell 3 2" xfId="4825"/>
    <cellStyle name="Linked Cell 3 3" xfId="4826"/>
    <cellStyle name="Linked Cell 3 4" xfId="4827"/>
    <cellStyle name="Linked Cell 3 5" xfId="4828"/>
    <cellStyle name="Linked Cell 3 6" xfId="4829"/>
    <cellStyle name="Linked Cell 3 7" xfId="4830"/>
    <cellStyle name="Linked Cell 3 8" xfId="4831"/>
    <cellStyle name="Linked Cell 3 9" xfId="4832"/>
    <cellStyle name="Linked Cell 3_C-1  to C-3 Foramt" xfId="4833"/>
    <cellStyle name="Linked Cell 4" xfId="4834"/>
    <cellStyle name="Linked Cell 4 10" xfId="4835"/>
    <cellStyle name="Linked Cell 4 11" xfId="4836"/>
    <cellStyle name="Linked Cell 4 12" xfId="4837"/>
    <cellStyle name="Linked Cell 4 13" xfId="4838"/>
    <cellStyle name="Linked Cell 4 14" xfId="4839"/>
    <cellStyle name="Linked Cell 4 2" xfId="4840"/>
    <cellStyle name="Linked Cell 4 3" xfId="4841"/>
    <cellStyle name="Linked Cell 4 4" xfId="4842"/>
    <cellStyle name="Linked Cell 4 5" xfId="4843"/>
    <cellStyle name="Linked Cell 4 6" xfId="4844"/>
    <cellStyle name="Linked Cell 4 7" xfId="4845"/>
    <cellStyle name="Linked Cell 4 8" xfId="4846"/>
    <cellStyle name="Linked Cell 4 9" xfId="4847"/>
    <cellStyle name="Linked Cell 4_lt" xfId="4848"/>
    <cellStyle name="Linked Cell 5" xfId="4849"/>
    <cellStyle name="Linked Cell 5 2" xfId="4850"/>
    <cellStyle name="Linked Cell 5 3" xfId="4851"/>
    <cellStyle name="Linked Cell 5 4" xfId="4852"/>
    <cellStyle name="Linked Cell 5 5" xfId="4853"/>
    <cellStyle name="Linked Cell 5 6" xfId="4854"/>
    <cellStyle name="Linked Cell 5 7" xfId="4855"/>
    <cellStyle name="Linked Cell 5 8" xfId="4856"/>
    <cellStyle name="Linked Cell 5 9" xfId="4857"/>
    <cellStyle name="Linked Cell 6" xfId="4858"/>
    <cellStyle name="Linked Cell 7" xfId="4859"/>
    <cellStyle name="Linked Cell 8" xfId="4860"/>
    <cellStyle name="Linked Cell 9" xfId="4861"/>
    <cellStyle name="Linked Cells" xfId="4862"/>
    <cellStyle name="MAIN HEADING" xfId="4863"/>
    <cellStyle name="Millares [0]_pldt" xfId="4864"/>
    <cellStyle name="Millares_pldt" xfId="4865"/>
    <cellStyle name="Milliers [0]_!!!GO" xfId="4866"/>
    <cellStyle name="Milliers_!!!GO" xfId="4867"/>
    <cellStyle name="Moneda [0]_pldt" xfId="4868"/>
    <cellStyle name="Moneda_pldt" xfId="4869"/>
    <cellStyle name="Monétaire [0]_!!!GO" xfId="4870"/>
    <cellStyle name="Monétaire_!!!GO" xfId="4871"/>
    <cellStyle name="Neutral 2" xfId="4872"/>
    <cellStyle name="Neutral 2 10" xfId="4873"/>
    <cellStyle name="Neutral 2 11" xfId="4874"/>
    <cellStyle name="Neutral 2 12" xfId="4875"/>
    <cellStyle name="Neutral 2 13" xfId="4876"/>
    <cellStyle name="Neutral 2 14" xfId="4877"/>
    <cellStyle name="Neutral 2 2" xfId="4878"/>
    <cellStyle name="Neutral 2 2 2" xfId="4879"/>
    <cellStyle name="Neutral 2 3" xfId="4880"/>
    <cellStyle name="Neutral 2 4" xfId="4881"/>
    <cellStyle name="Neutral 2 5" xfId="4882"/>
    <cellStyle name="Neutral 2 6" xfId="4883"/>
    <cellStyle name="Neutral 2 7" xfId="4884"/>
    <cellStyle name="Neutral 2 8" xfId="4885"/>
    <cellStyle name="Neutral 2 9" xfId="4886"/>
    <cellStyle name="Neutral 2_C-1  to C-3 Foramt" xfId="4887"/>
    <cellStyle name="Neutral 3" xfId="4888"/>
    <cellStyle name="Neutral 3 10" xfId="4889"/>
    <cellStyle name="Neutral 3 11" xfId="4890"/>
    <cellStyle name="Neutral 3 12" xfId="4891"/>
    <cellStyle name="Neutral 3 13" xfId="4892"/>
    <cellStyle name="Neutral 3 14" xfId="4893"/>
    <cellStyle name="Neutral 3 2" xfId="4894"/>
    <cellStyle name="Neutral 3 3" xfId="4895"/>
    <cellStyle name="Neutral 3 4" xfId="4896"/>
    <cellStyle name="Neutral 3 5" xfId="4897"/>
    <cellStyle name="Neutral 3 6" xfId="4898"/>
    <cellStyle name="Neutral 3 7" xfId="4899"/>
    <cellStyle name="Neutral 3 8" xfId="4900"/>
    <cellStyle name="Neutral 3 9" xfId="4901"/>
    <cellStyle name="Neutral 3_C-1  to C-3 Foramt" xfId="4902"/>
    <cellStyle name="Neutral 4" xfId="4903"/>
    <cellStyle name="Neutral 4 10" xfId="4904"/>
    <cellStyle name="Neutral 4 11" xfId="4905"/>
    <cellStyle name="Neutral 4 12" xfId="4906"/>
    <cellStyle name="Neutral 4 13" xfId="4907"/>
    <cellStyle name="Neutral 4 14" xfId="4908"/>
    <cellStyle name="Neutral 4 2" xfId="4909"/>
    <cellStyle name="Neutral 4 3" xfId="4910"/>
    <cellStyle name="Neutral 4 4" xfId="4911"/>
    <cellStyle name="Neutral 4 5" xfId="4912"/>
    <cellStyle name="Neutral 4 6" xfId="4913"/>
    <cellStyle name="Neutral 4 7" xfId="4914"/>
    <cellStyle name="Neutral 4 8" xfId="4915"/>
    <cellStyle name="Neutral 4 9" xfId="4916"/>
    <cellStyle name="Neutral 5" xfId="4917"/>
    <cellStyle name="Neutral 5 2" xfId="4918"/>
    <cellStyle name="Neutral 5 3" xfId="4919"/>
    <cellStyle name="Neutral 5 4" xfId="4920"/>
    <cellStyle name="Neutral 5 5" xfId="4921"/>
    <cellStyle name="Neutral 5 6" xfId="4922"/>
    <cellStyle name="Neutral 5 7" xfId="4923"/>
    <cellStyle name="Neutral 5 8" xfId="4924"/>
    <cellStyle name="Neutral 5 9" xfId="4925"/>
    <cellStyle name="Neutral 6" xfId="4926"/>
    <cellStyle name="Neutral 7" xfId="4927"/>
    <cellStyle name="Neutral 8" xfId="4928"/>
    <cellStyle name="Neutral 9" xfId="4929"/>
    <cellStyle name="no dec" xfId="4930"/>
    <cellStyle name="no dec 10" xfId="4931"/>
    <cellStyle name="no dec 11" xfId="4932"/>
    <cellStyle name="no dec 12" xfId="4933"/>
    <cellStyle name="no dec 13" xfId="4934"/>
    <cellStyle name="no dec 14" xfId="4935"/>
    <cellStyle name="no dec 15" xfId="4936"/>
    <cellStyle name="no dec 16" xfId="4937"/>
    <cellStyle name="no dec 17" xfId="4938"/>
    <cellStyle name="no dec 18" xfId="4939"/>
    <cellStyle name="no dec 19" xfId="4940"/>
    <cellStyle name="no dec 2" xfId="4941"/>
    <cellStyle name="no dec 2 2" xfId="4942"/>
    <cellStyle name="no dec 20" xfId="4943"/>
    <cellStyle name="no dec 21" xfId="4944"/>
    <cellStyle name="no dec 22" xfId="4945"/>
    <cellStyle name="no dec 23" xfId="4946"/>
    <cellStyle name="no dec 24" xfId="4947"/>
    <cellStyle name="no dec 25" xfId="4948"/>
    <cellStyle name="no dec 3" xfId="4949"/>
    <cellStyle name="no dec 4" xfId="4950"/>
    <cellStyle name="no dec 5" xfId="4951"/>
    <cellStyle name="no dec 6" xfId="4952"/>
    <cellStyle name="no dec 7" xfId="4953"/>
    <cellStyle name="no dec 8" xfId="4954"/>
    <cellStyle name="no dec 9" xfId="4955"/>
    <cellStyle name="no dec_Copy of ATC  FY-2010 to 2011 of Kolar Division." xfId="4956"/>
    <cellStyle name="Nor}al" xfId="4957"/>
    <cellStyle name="Nor}al 10" xfId="4958"/>
    <cellStyle name="Nor}al 11" xfId="4959"/>
    <cellStyle name="Nor}al 12" xfId="4960"/>
    <cellStyle name="Nor}al 13" xfId="4961"/>
    <cellStyle name="Nor}al 14" xfId="4962"/>
    <cellStyle name="Nor}al 15" xfId="4963"/>
    <cellStyle name="Nor}al 16" xfId="4964"/>
    <cellStyle name="Nor}al 17" xfId="4965"/>
    <cellStyle name="Nor}al 18" xfId="4966"/>
    <cellStyle name="Nor}al 19" xfId="4967"/>
    <cellStyle name="Nor}al 2" xfId="4968"/>
    <cellStyle name="Nor}al 2 10" xfId="4969"/>
    <cellStyle name="Nor}al 2 11" xfId="4970"/>
    <cellStyle name="Nor}al 2 12" xfId="4971"/>
    <cellStyle name="Nor}al 2 13" xfId="4972"/>
    <cellStyle name="Nor}al 2 14" xfId="4973"/>
    <cellStyle name="Nor}al 2 15" xfId="4974"/>
    <cellStyle name="Nor}al 2 16" xfId="4975"/>
    <cellStyle name="Nor}al 2 17" xfId="4976"/>
    <cellStyle name="Nor}al 2 18" xfId="4977"/>
    <cellStyle name="Nor}al 2 19" xfId="4978"/>
    <cellStyle name="Nor}al 2 2" xfId="4979"/>
    <cellStyle name="Nor}al 2 20" xfId="4980"/>
    <cellStyle name="Nor}al 2 21" xfId="4981"/>
    <cellStyle name="Nor}al 2 22" xfId="4982"/>
    <cellStyle name="Nor}al 2 23" xfId="4983"/>
    <cellStyle name="Nor}al 2 24" xfId="4984"/>
    <cellStyle name="Nor}al 2 25" xfId="4985"/>
    <cellStyle name="Nor}al 2 26" xfId="4986"/>
    <cellStyle name="Nor}al 2 3" xfId="4987"/>
    <cellStyle name="Nor}al 2 4" xfId="4988"/>
    <cellStyle name="Nor}al 2 5" xfId="4989"/>
    <cellStyle name="Nor}al 2 6" xfId="4990"/>
    <cellStyle name="Nor}al 2 7" xfId="4991"/>
    <cellStyle name="Nor}al 2 8" xfId="4992"/>
    <cellStyle name="Nor}al 2 9" xfId="4993"/>
    <cellStyle name="Nor}al 20" xfId="4994"/>
    <cellStyle name="Nor}al 21" xfId="4995"/>
    <cellStyle name="Nor}al 22" xfId="4996"/>
    <cellStyle name="Nor}al 23" xfId="4997"/>
    <cellStyle name="Nor}al 24" xfId="4998"/>
    <cellStyle name="Nor}al 25" xfId="4999"/>
    <cellStyle name="Nor}al 26" xfId="5000"/>
    <cellStyle name="Nor}al 27" xfId="5001"/>
    <cellStyle name="Nor}al 28" xfId="5002"/>
    <cellStyle name="Nor}al 29" xfId="5003"/>
    <cellStyle name="Nor}al 3" xfId="5004"/>
    <cellStyle name="Nor}al 3 10" xfId="5005"/>
    <cellStyle name="Nor}al 3 11" xfId="5006"/>
    <cellStyle name="Nor}al 3 12" xfId="5007"/>
    <cellStyle name="Nor}al 3 13" xfId="5008"/>
    <cellStyle name="Nor}al 3 14" xfId="5009"/>
    <cellStyle name="Nor}al 3 15" xfId="5010"/>
    <cellStyle name="Nor}al 3 16" xfId="5011"/>
    <cellStyle name="Nor}al 3 17" xfId="5012"/>
    <cellStyle name="Nor}al 3 18" xfId="5013"/>
    <cellStyle name="Nor}al 3 19" xfId="5014"/>
    <cellStyle name="Nor}al 3 2" xfId="5015"/>
    <cellStyle name="Nor}al 3 20" xfId="5016"/>
    <cellStyle name="Nor}al 3 21" xfId="5017"/>
    <cellStyle name="Nor}al 3 22" xfId="5018"/>
    <cellStyle name="Nor}al 3 23" xfId="5019"/>
    <cellStyle name="Nor}al 3 24" xfId="5020"/>
    <cellStyle name="Nor}al 3 25" xfId="5021"/>
    <cellStyle name="Nor}al 3 26" xfId="5022"/>
    <cellStyle name="Nor}al 3 3" xfId="5023"/>
    <cellStyle name="Nor}al 3 4" xfId="5024"/>
    <cellStyle name="Nor}al 3 5" xfId="5025"/>
    <cellStyle name="Nor}al 3 6" xfId="5026"/>
    <cellStyle name="Nor}al 3 7" xfId="5027"/>
    <cellStyle name="Nor}al 3 8" xfId="5028"/>
    <cellStyle name="Nor}al 3 9" xfId="5029"/>
    <cellStyle name="Nor}al 30" xfId="5030"/>
    <cellStyle name="Nor}al 4" xfId="5031"/>
    <cellStyle name="Nor}al 4 10" xfId="5032"/>
    <cellStyle name="Nor}al 4 11" xfId="5033"/>
    <cellStyle name="Nor}al 4 12" xfId="5034"/>
    <cellStyle name="Nor}al 4 13" xfId="5035"/>
    <cellStyle name="Nor}al 4 14" xfId="5036"/>
    <cellStyle name="Nor}al 4 15" xfId="5037"/>
    <cellStyle name="Nor}al 4 16" xfId="5038"/>
    <cellStyle name="Nor}al 4 17" xfId="5039"/>
    <cellStyle name="Nor}al 4 18" xfId="5040"/>
    <cellStyle name="Nor}al 4 19" xfId="5041"/>
    <cellStyle name="Nor}al 4 2" xfId="5042"/>
    <cellStyle name="Nor}al 4 20" xfId="5043"/>
    <cellStyle name="Nor}al 4 21" xfId="5044"/>
    <cellStyle name="Nor}al 4 22" xfId="5045"/>
    <cellStyle name="Nor}al 4 23" xfId="5046"/>
    <cellStyle name="Nor}al 4 24" xfId="5047"/>
    <cellStyle name="Nor}al 4 25" xfId="5048"/>
    <cellStyle name="Nor}al 4 26" xfId="5049"/>
    <cellStyle name="Nor}al 4 3" xfId="5050"/>
    <cellStyle name="Nor}al 4 4" xfId="5051"/>
    <cellStyle name="Nor}al 4 5" xfId="5052"/>
    <cellStyle name="Nor}al 4 6" xfId="5053"/>
    <cellStyle name="Nor}al 4 7" xfId="5054"/>
    <cellStyle name="Nor}al 4 8" xfId="5055"/>
    <cellStyle name="Nor}al 4 9" xfId="5056"/>
    <cellStyle name="Nor}al 5" xfId="5057"/>
    <cellStyle name="Nor}al 5 10" xfId="5058"/>
    <cellStyle name="Nor}al 5 11" xfId="5059"/>
    <cellStyle name="Nor}al 5 12" xfId="5060"/>
    <cellStyle name="Nor}al 5 13" xfId="5061"/>
    <cellStyle name="Nor}al 5 14" xfId="5062"/>
    <cellStyle name="Nor}al 5 15" xfId="5063"/>
    <cellStyle name="Nor}al 5 16" xfId="5064"/>
    <cellStyle name="Nor}al 5 17" xfId="5065"/>
    <cellStyle name="Nor}al 5 18" xfId="5066"/>
    <cellStyle name="Nor}al 5 19" xfId="5067"/>
    <cellStyle name="Nor}al 5 2" xfId="5068"/>
    <cellStyle name="Nor}al 5 20" xfId="5069"/>
    <cellStyle name="Nor}al 5 21" xfId="5070"/>
    <cellStyle name="Nor}al 5 22" xfId="5071"/>
    <cellStyle name="Nor}al 5 23" xfId="5072"/>
    <cellStyle name="Nor}al 5 24" xfId="5073"/>
    <cellStyle name="Nor}al 5 25" xfId="5074"/>
    <cellStyle name="Nor}al 5 26" xfId="5075"/>
    <cellStyle name="Nor}al 5 3" xfId="5076"/>
    <cellStyle name="Nor}al 5 4" xfId="5077"/>
    <cellStyle name="Nor}al 5 5" xfId="5078"/>
    <cellStyle name="Nor}al 5 6" xfId="5079"/>
    <cellStyle name="Nor}al 5 7" xfId="5080"/>
    <cellStyle name="Nor}al 5 8" xfId="5081"/>
    <cellStyle name="Nor}al 5 9" xfId="5082"/>
    <cellStyle name="Nor}al 6" xfId="5083"/>
    <cellStyle name="Nor}al 7" xfId="5084"/>
    <cellStyle name="Nor}al 8" xfId="5085"/>
    <cellStyle name="Nor}al 9" xfId="5086"/>
    <cellStyle name="Nor}al_Action plan 2011-12 Capex" xfId="5087"/>
    <cellStyle name="Normal - Style1" xfId="5088"/>
    <cellStyle name="Normal - Style1 10" xfId="5089"/>
    <cellStyle name="Normal - Style1 11" xfId="5090"/>
    <cellStyle name="Normal - Style1 12" xfId="5091"/>
    <cellStyle name="Normal - Style1 13" xfId="5092"/>
    <cellStyle name="Normal - Style1 14" xfId="5093"/>
    <cellStyle name="Normal - Style1 15" xfId="5094"/>
    <cellStyle name="Normal - Style1 16" xfId="5095"/>
    <cellStyle name="Normal - Style1 17" xfId="5096"/>
    <cellStyle name="Normal - Style1 18" xfId="5097"/>
    <cellStyle name="Normal - Style1 19" xfId="5098"/>
    <cellStyle name="Normal - Style1 2" xfId="5099"/>
    <cellStyle name="Normal - Style1 2 10" xfId="5100"/>
    <cellStyle name="Normal - Style1 2 11" xfId="5101"/>
    <cellStyle name="Normal - Style1 2 12" xfId="5102"/>
    <cellStyle name="Normal - Style1 2 13" xfId="5103"/>
    <cellStyle name="Normal - Style1 2 14" xfId="5104"/>
    <cellStyle name="Normal - Style1 2 15" xfId="5105"/>
    <cellStyle name="Normal - Style1 2 16" xfId="5106"/>
    <cellStyle name="Normal - Style1 2 17" xfId="5107"/>
    <cellStyle name="Normal - Style1 2 18" xfId="5108"/>
    <cellStyle name="Normal - Style1 2 19" xfId="5109"/>
    <cellStyle name="Normal - Style1 2 2" xfId="5110"/>
    <cellStyle name="Normal - Style1 2 20" xfId="5111"/>
    <cellStyle name="Normal - Style1 2 21" xfId="5112"/>
    <cellStyle name="Normal - Style1 2 22" xfId="5113"/>
    <cellStyle name="Normal - Style1 2 23" xfId="5114"/>
    <cellStyle name="Normal - Style1 2 24" xfId="5115"/>
    <cellStyle name="Normal - Style1 2 25" xfId="5116"/>
    <cellStyle name="Normal - Style1 2 26" xfId="5117"/>
    <cellStyle name="Normal - Style1 2 3" xfId="5118"/>
    <cellStyle name="Normal - Style1 2 4" xfId="5119"/>
    <cellStyle name="Normal - Style1 2 5" xfId="5120"/>
    <cellStyle name="Normal - Style1 2 6" xfId="5121"/>
    <cellStyle name="Normal - Style1 2 7" xfId="5122"/>
    <cellStyle name="Normal - Style1 2 8" xfId="5123"/>
    <cellStyle name="Normal - Style1 2 9" xfId="5124"/>
    <cellStyle name="Normal - Style1 20" xfId="5125"/>
    <cellStyle name="Normal - Style1 21" xfId="5126"/>
    <cellStyle name="Normal - Style1 22" xfId="5127"/>
    <cellStyle name="Normal - Style1 23" xfId="5128"/>
    <cellStyle name="Normal - Style1 24" xfId="5129"/>
    <cellStyle name="Normal - Style1 25" xfId="5130"/>
    <cellStyle name="Normal - Style1 26" xfId="5131"/>
    <cellStyle name="Normal - Style1 27" xfId="5132"/>
    <cellStyle name="Normal - Style1 28" xfId="5133"/>
    <cellStyle name="Normal - Style1 29" xfId="5134"/>
    <cellStyle name="Normal - Style1 3" xfId="5135"/>
    <cellStyle name="Normal - Style1 3 10" xfId="5136"/>
    <cellStyle name="Normal - Style1 3 11" xfId="5137"/>
    <cellStyle name="Normal - Style1 3 12" xfId="5138"/>
    <cellStyle name="Normal - Style1 3 13" xfId="5139"/>
    <cellStyle name="Normal - Style1 3 14" xfId="5140"/>
    <cellStyle name="Normal - Style1 3 15" xfId="5141"/>
    <cellStyle name="Normal - Style1 3 16" xfId="5142"/>
    <cellStyle name="Normal - Style1 3 17" xfId="5143"/>
    <cellStyle name="Normal - Style1 3 18" xfId="5144"/>
    <cellStyle name="Normal - Style1 3 19" xfId="5145"/>
    <cellStyle name="Normal - Style1 3 2" xfId="5146"/>
    <cellStyle name="Normal - Style1 3 20" xfId="5147"/>
    <cellStyle name="Normal - Style1 3 21" xfId="5148"/>
    <cellStyle name="Normal - Style1 3 22" xfId="5149"/>
    <cellStyle name="Normal - Style1 3 23" xfId="5150"/>
    <cellStyle name="Normal - Style1 3 24" xfId="5151"/>
    <cellStyle name="Normal - Style1 3 25" xfId="5152"/>
    <cellStyle name="Normal - Style1 3 26" xfId="5153"/>
    <cellStyle name="Normal - Style1 3 3" xfId="5154"/>
    <cellStyle name="Normal - Style1 3 4" xfId="5155"/>
    <cellStyle name="Normal - Style1 3 5" xfId="5156"/>
    <cellStyle name="Normal - Style1 3 6" xfId="5157"/>
    <cellStyle name="Normal - Style1 3 7" xfId="5158"/>
    <cellStyle name="Normal - Style1 3 8" xfId="5159"/>
    <cellStyle name="Normal - Style1 3 9" xfId="5160"/>
    <cellStyle name="Normal - Style1 30" xfId="5161"/>
    <cellStyle name="Normal - Style1 4" xfId="5162"/>
    <cellStyle name="Normal - Style1 4 10" xfId="5163"/>
    <cellStyle name="Normal - Style1 4 11" xfId="5164"/>
    <cellStyle name="Normal - Style1 4 12" xfId="5165"/>
    <cellStyle name="Normal - Style1 4 13" xfId="5166"/>
    <cellStyle name="Normal - Style1 4 14" xfId="5167"/>
    <cellStyle name="Normal - Style1 4 15" xfId="5168"/>
    <cellStyle name="Normal - Style1 4 16" xfId="5169"/>
    <cellStyle name="Normal - Style1 4 17" xfId="5170"/>
    <cellStyle name="Normal - Style1 4 18" xfId="5171"/>
    <cellStyle name="Normal - Style1 4 19" xfId="5172"/>
    <cellStyle name="Normal - Style1 4 2" xfId="5173"/>
    <cellStyle name="Normal - Style1 4 20" xfId="5174"/>
    <cellStyle name="Normal - Style1 4 21" xfId="5175"/>
    <cellStyle name="Normal - Style1 4 22" xfId="5176"/>
    <cellStyle name="Normal - Style1 4 23" xfId="5177"/>
    <cellStyle name="Normal - Style1 4 24" xfId="5178"/>
    <cellStyle name="Normal - Style1 4 25" xfId="5179"/>
    <cellStyle name="Normal - Style1 4 26" xfId="5180"/>
    <cellStyle name="Normal - Style1 4 3" xfId="5181"/>
    <cellStyle name="Normal - Style1 4 4" xfId="5182"/>
    <cellStyle name="Normal - Style1 4 5" xfId="5183"/>
    <cellStyle name="Normal - Style1 4 6" xfId="5184"/>
    <cellStyle name="Normal - Style1 4 7" xfId="5185"/>
    <cellStyle name="Normal - Style1 4 8" xfId="5186"/>
    <cellStyle name="Normal - Style1 4 9" xfId="5187"/>
    <cellStyle name="Normal - Style1 5" xfId="5188"/>
    <cellStyle name="Normal - Style1 5 10" xfId="5189"/>
    <cellStyle name="Normal - Style1 5 11" xfId="5190"/>
    <cellStyle name="Normal - Style1 5 12" xfId="5191"/>
    <cellStyle name="Normal - Style1 5 13" xfId="5192"/>
    <cellStyle name="Normal - Style1 5 14" xfId="5193"/>
    <cellStyle name="Normal - Style1 5 15" xfId="5194"/>
    <cellStyle name="Normal - Style1 5 16" xfId="5195"/>
    <cellStyle name="Normal - Style1 5 17" xfId="5196"/>
    <cellStyle name="Normal - Style1 5 18" xfId="5197"/>
    <cellStyle name="Normal - Style1 5 19" xfId="5198"/>
    <cellStyle name="Normal - Style1 5 2" xfId="5199"/>
    <cellStyle name="Normal - Style1 5 20" xfId="5200"/>
    <cellStyle name="Normal - Style1 5 21" xfId="5201"/>
    <cellStyle name="Normal - Style1 5 22" xfId="5202"/>
    <cellStyle name="Normal - Style1 5 23" xfId="5203"/>
    <cellStyle name="Normal - Style1 5 24" xfId="5204"/>
    <cellStyle name="Normal - Style1 5 25" xfId="5205"/>
    <cellStyle name="Normal - Style1 5 26" xfId="5206"/>
    <cellStyle name="Normal - Style1 5 3" xfId="5207"/>
    <cellStyle name="Normal - Style1 5 4" xfId="5208"/>
    <cellStyle name="Normal - Style1 5 5" xfId="5209"/>
    <cellStyle name="Normal - Style1 5 6" xfId="5210"/>
    <cellStyle name="Normal - Style1 5 7" xfId="5211"/>
    <cellStyle name="Normal - Style1 5 8" xfId="5212"/>
    <cellStyle name="Normal - Style1 5 9" xfId="5213"/>
    <cellStyle name="Normal - Style1 6" xfId="5214"/>
    <cellStyle name="Normal - Style1 7" xfId="5215"/>
    <cellStyle name="Normal - Style1 8" xfId="5216"/>
    <cellStyle name="Normal - Style1 9" xfId="5217"/>
    <cellStyle name="Normal - Style1_Action plan 2011-12 Capex" xfId="5218"/>
    <cellStyle name="Normal 10" xfId="5219"/>
    <cellStyle name="Normal 10 10" xfId="5220"/>
    <cellStyle name="Normal 10 11" xfId="5221"/>
    <cellStyle name="Normal 10 12" xfId="5222"/>
    <cellStyle name="Normal 10 13" xfId="5223"/>
    <cellStyle name="Normal 10 2" xfId="5224"/>
    <cellStyle name="Normal 10 2 2" xfId="5225"/>
    <cellStyle name="Normal 10 2 2 2" xfId="5226"/>
    <cellStyle name="Normal 10 2 2 2 2" xfId="5227"/>
    <cellStyle name="Normal 10 2 2 2 3" xfId="5228"/>
    <cellStyle name="Normal 10 2 2 3" xfId="5229"/>
    <cellStyle name="Normal 10 2 3" xfId="5230"/>
    <cellStyle name="Normal 10 2 3 2" xfId="5231"/>
    <cellStyle name="Normal 10 2 4" xfId="5232"/>
    <cellStyle name="Normal 10 2 5" xfId="5233"/>
    <cellStyle name="Normal 10 2 6" xfId="5234"/>
    <cellStyle name="Normal 10 3" xfId="5235"/>
    <cellStyle name="Normal 10 3 2" xfId="5236"/>
    <cellStyle name="Normal 10 3 3" xfId="5237"/>
    <cellStyle name="Normal 10 3 3 2" xfId="5238"/>
    <cellStyle name="Normal 10 3 3 2 2" xfId="5239"/>
    <cellStyle name="Normal 10 3 4" xfId="5240"/>
    <cellStyle name="Normal 10 4" xfId="5241"/>
    <cellStyle name="Normal 10 4 2" xfId="5242"/>
    <cellStyle name="Normal 10 5" xfId="5243"/>
    <cellStyle name="Normal 10 5 2" xfId="5244"/>
    <cellStyle name="Normal 10 5 3" xfId="5245"/>
    <cellStyle name="Normal 10 5 4" xfId="5246"/>
    <cellStyle name="Normal 10 6" xfId="5247"/>
    <cellStyle name="Normal 10 7" xfId="5248"/>
    <cellStyle name="Normal 10 8" xfId="5249"/>
    <cellStyle name="Normal 10 9" xfId="5250"/>
    <cellStyle name="Normal 10_Zonal TotalTotal" xfId="5251"/>
    <cellStyle name="Normal 100" xfId="5252"/>
    <cellStyle name="Normal 100 2" xfId="5253"/>
    <cellStyle name="Normal 101" xfId="5254"/>
    <cellStyle name="Normal 101 2" xfId="5255"/>
    <cellStyle name="Normal 102" xfId="5256"/>
    <cellStyle name="Normal 102 2" xfId="5257"/>
    <cellStyle name="Normal 102 3" xfId="5258"/>
    <cellStyle name="Normal 103" xfId="5259"/>
    <cellStyle name="Normal 103 2" xfId="5260"/>
    <cellStyle name="Normal 103 3" xfId="5261"/>
    <cellStyle name="Normal 104" xfId="5262"/>
    <cellStyle name="Normal 104 2" xfId="5263"/>
    <cellStyle name="Normal 105" xfId="5264"/>
    <cellStyle name="Normal 105 2" xfId="5265"/>
    <cellStyle name="Normal 106" xfId="5266"/>
    <cellStyle name="Normal 106 2" xfId="5267"/>
    <cellStyle name="Normal 107" xfId="5268"/>
    <cellStyle name="Normal 107 2" xfId="5269"/>
    <cellStyle name="Normal 108" xfId="5270"/>
    <cellStyle name="Normal 108 2" xfId="5271"/>
    <cellStyle name="Normal 109" xfId="5272"/>
    <cellStyle name="Normal 109 2" xfId="5273"/>
    <cellStyle name="Normal 11" xfId="5274"/>
    <cellStyle name="Normal 11 2" xfId="5275"/>
    <cellStyle name="Normal 11 2 2" xfId="5276"/>
    <cellStyle name="Normal 11 2 2 2" xfId="5277"/>
    <cellStyle name="Normal 11 2 2 3" xfId="5278"/>
    <cellStyle name="Normal 11 2 2 4" xfId="5279"/>
    <cellStyle name="Normal 11 2 3" xfId="5280"/>
    <cellStyle name="Normal 11 2 4" xfId="5281"/>
    <cellStyle name="Normal 11 2 5" xfId="5282"/>
    <cellStyle name="Normal 11 3" xfId="5283"/>
    <cellStyle name="Normal 11 3 2" xfId="5284"/>
    <cellStyle name="Normal 11 3 3" xfId="5285"/>
    <cellStyle name="Normal 11 3 4" xfId="5286"/>
    <cellStyle name="Normal 11 3 5" xfId="5287"/>
    <cellStyle name="Normal 11 4" xfId="5288"/>
    <cellStyle name="Normal 11 4 2" xfId="5289"/>
    <cellStyle name="Normal 11 4 3" xfId="5290"/>
    <cellStyle name="Normal 11 4 4" xfId="5291"/>
    <cellStyle name="Normal 11 5" xfId="5292"/>
    <cellStyle name="Normal 11 6" xfId="5293"/>
    <cellStyle name="Normal 11 7" xfId="5294"/>
    <cellStyle name="Normal 110" xfId="5295"/>
    <cellStyle name="Normal 110 2" xfId="5296"/>
    <cellStyle name="Normal 111" xfId="5297"/>
    <cellStyle name="Normal 111 2" xfId="5298"/>
    <cellStyle name="Normal 112" xfId="5299"/>
    <cellStyle name="Normal 112 2" xfId="5300"/>
    <cellStyle name="Normal 113" xfId="5301"/>
    <cellStyle name="Normal 113 2" xfId="5302"/>
    <cellStyle name="Normal 114" xfId="5303"/>
    <cellStyle name="Normal 114 2" xfId="5304"/>
    <cellStyle name="Normal 115" xfId="5305"/>
    <cellStyle name="Normal 115 2" xfId="5306"/>
    <cellStyle name="Normal 116" xfId="5307"/>
    <cellStyle name="Normal 116 2" xfId="5308"/>
    <cellStyle name="Normal 117" xfId="5309"/>
    <cellStyle name="Normal 117 2" xfId="5310"/>
    <cellStyle name="Normal 118" xfId="5311"/>
    <cellStyle name="Normal 118 2" xfId="5312"/>
    <cellStyle name="Normal 119" xfId="5313"/>
    <cellStyle name="Normal 119 2" xfId="5314"/>
    <cellStyle name="Normal 12" xfId="5315"/>
    <cellStyle name="Normal 12 10" xfId="5316"/>
    <cellStyle name="Normal 12 11" xfId="5317"/>
    <cellStyle name="Normal 12 12" xfId="5318"/>
    <cellStyle name="Normal 12 13" xfId="5319"/>
    <cellStyle name="Normal 12 2" xfId="5320"/>
    <cellStyle name="Normal 12 2 2" xfId="5321"/>
    <cellStyle name="Normal 12 2 3" xfId="5322"/>
    <cellStyle name="Normal 12 2 4" xfId="5323"/>
    <cellStyle name="Normal 12 2 5" xfId="5324"/>
    <cellStyle name="Normal 12 2 6" xfId="5325"/>
    <cellStyle name="Normal 12 2 7" xfId="5326"/>
    <cellStyle name="Normal 12 2 8" xfId="5327"/>
    <cellStyle name="Normal 12 2_Zonal TotalTotal" xfId="5328"/>
    <cellStyle name="Normal 12 3" xfId="5329"/>
    <cellStyle name="Normal 12 3 2" xfId="5330"/>
    <cellStyle name="Normal 12 3 2 2" xfId="5331"/>
    <cellStyle name="Normal 12 3 2 3" xfId="5332"/>
    <cellStyle name="Normal 12 3 3" xfId="5333"/>
    <cellStyle name="Normal 12 3 4" xfId="5334"/>
    <cellStyle name="Normal 12 4" xfId="5335"/>
    <cellStyle name="Normal 12 4 2" xfId="5336"/>
    <cellStyle name="Normal 12 4 3" xfId="5337"/>
    <cellStyle name="Normal 12 5" xfId="5338"/>
    <cellStyle name="Normal 12 6" xfId="5339"/>
    <cellStyle name="Normal 12 7" xfId="5340"/>
    <cellStyle name="Normal 12 8" xfId="5341"/>
    <cellStyle name="Normal 12 9" xfId="5342"/>
    <cellStyle name="Normal 12_May-11 RNR WS GK Format" xfId="5343"/>
    <cellStyle name="Normal 120" xfId="5344"/>
    <cellStyle name="Normal 120 2" xfId="5345"/>
    <cellStyle name="Normal 121" xfId="5346"/>
    <cellStyle name="Normal 121 2" xfId="5347"/>
    <cellStyle name="Normal 122" xfId="5348"/>
    <cellStyle name="Normal 122 2" xfId="5349"/>
    <cellStyle name="Normal 123" xfId="5350"/>
    <cellStyle name="Normal 123 2" xfId="5351"/>
    <cellStyle name="Normal 124" xfId="5352"/>
    <cellStyle name="Normal 124 2" xfId="5353"/>
    <cellStyle name="Normal 125" xfId="5354"/>
    <cellStyle name="Normal 125 2" xfId="5355"/>
    <cellStyle name="Normal 126" xfId="5356"/>
    <cellStyle name="Normal 126 2" xfId="5357"/>
    <cellStyle name="Normal 127" xfId="5358"/>
    <cellStyle name="Normal 127 2" xfId="5359"/>
    <cellStyle name="Normal 128" xfId="5360"/>
    <cellStyle name="Normal 128 2" xfId="5361"/>
    <cellStyle name="Normal 129" xfId="5362"/>
    <cellStyle name="Normal 129 2" xfId="5363"/>
    <cellStyle name="Normal 13" xfId="5364"/>
    <cellStyle name="Normal 13 10" xfId="5365"/>
    <cellStyle name="Normal 13 2" xfId="5366"/>
    <cellStyle name="Normal 13 2 2" xfId="5367"/>
    <cellStyle name="Normal 13 2 3" xfId="5368"/>
    <cellStyle name="Normal 13 3" xfId="5369"/>
    <cellStyle name="Normal 13 4" xfId="5370"/>
    <cellStyle name="Normal 13 5" xfId="5371"/>
    <cellStyle name="Normal 13 6" xfId="5372"/>
    <cellStyle name="Normal 13 7" xfId="5373"/>
    <cellStyle name="Normal 13 8" xfId="5374"/>
    <cellStyle name="Normal 13 9" xfId="5375"/>
    <cellStyle name="Normal 13_Zonal TotalTotal" xfId="5376"/>
    <cellStyle name="Normal 130" xfId="5377"/>
    <cellStyle name="Normal 130 2" xfId="5378"/>
    <cellStyle name="Normal 131" xfId="5379"/>
    <cellStyle name="Normal 131 2" xfId="5380"/>
    <cellStyle name="Normal 132" xfId="5381"/>
    <cellStyle name="Normal 132 2" xfId="5382"/>
    <cellStyle name="Normal 133" xfId="5383"/>
    <cellStyle name="Normal 133 2" xfId="5384"/>
    <cellStyle name="Normal 134" xfId="5385"/>
    <cellStyle name="Normal 134 2" xfId="5386"/>
    <cellStyle name="Normal 135" xfId="5387"/>
    <cellStyle name="Normal 135 2" xfId="5388"/>
    <cellStyle name="Normal 136" xfId="5389"/>
    <cellStyle name="Normal 136 2" xfId="5390"/>
    <cellStyle name="Normal 137" xfId="5391"/>
    <cellStyle name="Normal 137 2" xfId="5392"/>
    <cellStyle name="Normal 138" xfId="5393"/>
    <cellStyle name="Normal 138 2" xfId="5394"/>
    <cellStyle name="Normal 139" xfId="5395"/>
    <cellStyle name="Normal 139 2" xfId="5396"/>
    <cellStyle name="Normal 14" xfId="5397"/>
    <cellStyle name="Normal 14 2" xfId="5398"/>
    <cellStyle name="Normal 14 2 2" xfId="5399"/>
    <cellStyle name="Normal 14 2 3" xfId="5400"/>
    <cellStyle name="Normal 14 2 4" xfId="5401"/>
    <cellStyle name="Normal 14 2 5" xfId="5402"/>
    <cellStyle name="Normal 14 3" xfId="5403"/>
    <cellStyle name="Normal 14 4" xfId="5404"/>
    <cellStyle name="Normal 14 5" xfId="5405"/>
    <cellStyle name="Normal 14 6" xfId="5406"/>
    <cellStyle name="Normal 14 7" xfId="5407"/>
    <cellStyle name="Normal 140" xfId="5408"/>
    <cellStyle name="Normal 140 2" xfId="5409"/>
    <cellStyle name="Normal 141" xfId="5410"/>
    <cellStyle name="Normal 141 2" xfId="5411"/>
    <cellStyle name="Normal 142" xfId="5412"/>
    <cellStyle name="Normal 142 2" xfId="5413"/>
    <cellStyle name="Normal 143" xfId="5414"/>
    <cellStyle name="Normal 143 2" xfId="5415"/>
    <cellStyle name="Normal 144" xfId="5416"/>
    <cellStyle name="Normal 145" xfId="5417"/>
    <cellStyle name="Normal 145 2" xfId="5418"/>
    <cellStyle name="Normal 146" xfId="5419"/>
    <cellStyle name="Normal 146 2" xfId="5420"/>
    <cellStyle name="Normal 147" xfId="5421"/>
    <cellStyle name="Normal 147 2" xfId="5422"/>
    <cellStyle name="Normal 148" xfId="5423"/>
    <cellStyle name="Normal 149" xfId="5424"/>
    <cellStyle name="Normal 149 2" xfId="5425"/>
    <cellStyle name="Normal 149 3" xfId="5426"/>
    <cellStyle name="Normal 15" xfId="5427"/>
    <cellStyle name="Normal 15 10" xfId="5428"/>
    <cellStyle name="Normal 15 2" xfId="5429"/>
    <cellStyle name="Normal 15 2 2" xfId="5430"/>
    <cellStyle name="Normal 15 2 3" xfId="5431"/>
    <cellStyle name="Normal 15 2 4" xfId="5432"/>
    <cellStyle name="Normal 15 2 5" xfId="5433"/>
    <cellStyle name="Normal 15 3" xfId="5434"/>
    <cellStyle name="Normal 15 3 2" xfId="5435"/>
    <cellStyle name="Normal 15 3 3" xfId="5436"/>
    <cellStyle name="Normal 15 4" xfId="5437"/>
    <cellStyle name="Normal 15 4 2" xfId="5438"/>
    <cellStyle name="Normal 15 4 3" xfId="5439"/>
    <cellStyle name="Normal 15 5" xfId="5440"/>
    <cellStyle name="Normal 15 5 2" xfId="5441"/>
    <cellStyle name="Normal 15 5 3" xfId="5442"/>
    <cellStyle name="Normal 15 6" xfId="5443"/>
    <cellStyle name="Normal 15 6 2" xfId="5444"/>
    <cellStyle name="Normal 15 6 3" xfId="5445"/>
    <cellStyle name="Normal 15 7" xfId="5446"/>
    <cellStyle name="Normal 15 7 2" xfId="5447"/>
    <cellStyle name="Normal 15 7 3" xfId="5448"/>
    <cellStyle name="Normal 15 8" xfId="5449"/>
    <cellStyle name="Normal 15 9" xfId="5450"/>
    <cellStyle name="Normal 150" xfId="5451"/>
    <cellStyle name="Normal 150 2" xfId="5452"/>
    <cellStyle name="Normal 150 3" xfId="5453"/>
    <cellStyle name="Normal 151" xfId="5454"/>
    <cellStyle name="Normal 151 2" xfId="5455"/>
    <cellStyle name="Normal 152" xfId="5456"/>
    <cellStyle name="Normal 152 2" xfId="5457"/>
    <cellStyle name="Normal 153" xfId="5458"/>
    <cellStyle name="Normal 153 2" xfId="5459"/>
    <cellStyle name="Normal 154" xfId="5460"/>
    <cellStyle name="Normal 154 2" xfId="5461"/>
    <cellStyle name="Normal 155" xfId="5462"/>
    <cellStyle name="Normal 155 2" xfId="5463"/>
    <cellStyle name="Normal 156" xfId="5464"/>
    <cellStyle name="Normal 156 2" xfId="5465"/>
    <cellStyle name="Normal 157" xfId="5466"/>
    <cellStyle name="Normal 158" xfId="5467"/>
    <cellStyle name="Normal 159" xfId="5468"/>
    <cellStyle name="Normal 16" xfId="5469"/>
    <cellStyle name="Normal 16 2" xfId="5470"/>
    <cellStyle name="Normal 16 2 2" xfId="5471"/>
    <cellStyle name="Normal 16 2 3" xfId="5472"/>
    <cellStyle name="Normal 16 3" xfId="5473"/>
    <cellStyle name="Normal 16 4" xfId="5474"/>
    <cellStyle name="Normal 16 5" xfId="5475"/>
    <cellStyle name="Normal 160" xfId="5476"/>
    <cellStyle name="Normal 161" xfId="5477"/>
    <cellStyle name="Normal 162" xfId="5478"/>
    <cellStyle name="Normal 163" xfId="5479"/>
    <cellStyle name="Normal 164" xfId="5480"/>
    <cellStyle name="Normal 165" xfId="5481"/>
    <cellStyle name="Normal 166" xfId="5482"/>
    <cellStyle name="Normal 167" xfId="5483"/>
    <cellStyle name="Normal 168" xfId="5484"/>
    <cellStyle name="Normal 169" xfId="5485"/>
    <cellStyle name="Normal 17" xfId="5486"/>
    <cellStyle name="Normal 17 2" xfId="5487"/>
    <cellStyle name="Normal 17 2 2" xfId="5488"/>
    <cellStyle name="Normal 17 2 3" xfId="5489"/>
    <cellStyle name="Normal 17 2 4" xfId="5490"/>
    <cellStyle name="Normal 17 2 5" xfId="5491"/>
    <cellStyle name="Normal 17 2 6" xfId="5492"/>
    <cellStyle name="Normal 17 3" xfId="5493"/>
    <cellStyle name="Normal 17 3 2" xfId="5494"/>
    <cellStyle name="Normal 17 3 3" xfId="5495"/>
    <cellStyle name="Normal 17 4" xfId="5496"/>
    <cellStyle name="Normal 17 4 2" xfId="5497"/>
    <cellStyle name="Normal 17 4 3" xfId="5498"/>
    <cellStyle name="Normal 17 5" xfId="5499"/>
    <cellStyle name="Normal 17 5 2" xfId="5500"/>
    <cellStyle name="Normal 17 5 3" xfId="5501"/>
    <cellStyle name="Normal 17 6" xfId="5502"/>
    <cellStyle name="Normal 17 6 2" xfId="5503"/>
    <cellStyle name="Normal 17 6 3" xfId="5504"/>
    <cellStyle name="Normal 17 7" xfId="5505"/>
    <cellStyle name="Normal 17 7 2" xfId="5506"/>
    <cellStyle name="Normal 17 7 3" xfId="5507"/>
    <cellStyle name="Normal 17 8" xfId="5508"/>
    <cellStyle name="Normal 17 9" xfId="5509"/>
    <cellStyle name="Normal 170" xfId="5510"/>
    <cellStyle name="Normal 171" xfId="5511"/>
    <cellStyle name="Normal 172" xfId="5512"/>
    <cellStyle name="Normal 173" xfId="5513"/>
    <cellStyle name="Normal 174" xfId="5514"/>
    <cellStyle name="Normal 175" xfId="5515"/>
    <cellStyle name="Normal 176" xfId="5516"/>
    <cellStyle name="Normal 177" xfId="5517"/>
    <cellStyle name="Normal 177 2" xfId="5518"/>
    <cellStyle name="Normal 178" xfId="5519"/>
    <cellStyle name="Normal 178 2" xfId="5520"/>
    <cellStyle name="Normal 179" xfId="5521"/>
    <cellStyle name="Normal 179 2" xfId="5522"/>
    <cellStyle name="Normal 18" xfId="5523"/>
    <cellStyle name="Normal 18 2" xfId="5524"/>
    <cellStyle name="Normal 18 2 2" xfId="5525"/>
    <cellStyle name="Normal 18 2 3" xfId="5526"/>
    <cellStyle name="Normal 18 2 4" xfId="5527"/>
    <cellStyle name="Normal 18 2 5" xfId="5528"/>
    <cellStyle name="Normal 18 3" xfId="5529"/>
    <cellStyle name="Normal 18 3 2" xfId="5530"/>
    <cellStyle name="Normal 18 3 3" xfId="5531"/>
    <cellStyle name="Normal 18 4" xfId="5532"/>
    <cellStyle name="Normal 18 4 2" xfId="5533"/>
    <cellStyle name="Normal 18 4 3" xfId="5534"/>
    <cellStyle name="Normal 18 5" xfId="5535"/>
    <cellStyle name="Normal 18 5 2" xfId="5536"/>
    <cellStyle name="Normal 18 5 3" xfId="5537"/>
    <cellStyle name="Normal 18 6" xfId="5538"/>
    <cellStyle name="Normal 18 6 2" xfId="5539"/>
    <cellStyle name="Normal 18 6 3" xfId="5540"/>
    <cellStyle name="Normal 18 7" xfId="5541"/>
    <cellStyle name="Normal 18 7 2" xfId="5542"/>
    <cellStyle name="Normal 18 7 3" xfId="5543"/>
    <cellStyle name="Normal 18 8" xfId="5544"/>
    <cellStyle name="Normal 18 9" xfId="5545"/>
    <cellStyle name="Normal 180" xfId="5546"/>
    <cellStyle name="Normal 180 2" xfId="5547"/>
    <cellStyle name="Normal 181" xfId="5548"/>
    <cellStyle name="Normal 181 2" xfId="5549"/>
    <cellStyle name="Normal 182" xfId="5550"/>
    <cellStyle name="Normal 182 2" xfId="5551"/>
    <cellStyle name="Normal 183" xfId="5552"/>
    <cellStyle name="Normal 183 2" xfId="5553"/>
    <cellStyle name="Normal 184" xfId="5554"/>
    <cellStyle name="Normal 184 2" xfId="5555"/>
    <cellStyle name="Normal 185" xfId="5556"/>
    <cellStyle name="Normal 185 2" xfId="5557"/>
    <cellStyle name="Normal 186" xfId="5558"/>
    <cellStyle name="Normal 186 2" xfId="5559"/>
    <cellStyle name="Normal 187" xfId="5560"/>
    <cellStyle name="Normal 187 2" xfId="5561"/>
    <cellStyle name="Normal 188" xfId="5562"/>
    <cellStyle name="Normal 188 2" xfId="5563"/>
    <cellStyle name="Normal 189" xfId="5564"/>
    <cellStyle name="Normal 189 2" xfId="5565"/>
    <cellStyle name="Normal 19" xfId="5566"/>
    <cellStyle name="Normal 19 2" xfId="5567"/>
    <cellStyle name="Normal 19 2 2" xfId="5568"/>
    <cellStyle name="Normal 19 3" xfId="5569"/>
    <cellStyle name="Normal 19 3 2" xfId="5570"/>
    <cellStyle name="Normal 19 4" xfId="5571"/>
    <cellStyle name="Normal 190" xfId="5572"/>
    <cellStyle name="Normal 190 2" xfId="5573"/>
    <cellStyle name="Normal 191" xfId="5574"/>
    <cellStyle name="Normal 191 2" xfId="5575"/>
    <cellStyle name="Normal 192" xfId="5576"/>
    <cellStyle name="Normal 192 2" xfId="5577"/>
    <cellStyle name="Normal 193" xfId="5578"/>
    <cellStyle name="Normal 193 2" xfId="5579"/>
    <cellStyle name="Normal 194" xfId="5580"/>
    <cellStyle name="Normal 194 2" xfId="5581"/>
    <cellStyle name="Normal 195" xfId="5582"/>
    <cellStyle name="Normal 196" xfId="5583"/>
    <cellStyle name="Normal 197" xfId="5584"/>
    <cellStyle name="Normal 198" xfId="5585"/>
    <cellStyle name="Normal 199" xfId="5586"/>
    <cellStyle name="Normal 2" xfId="5587"/>
    <cellStyle name="Normal 2 10" xfId="5588"/>
    <cellStyle name="Normal 2 10 2" xfId="5589"/>
    <cellStyle name="Normal 2 10 3" xfId="5590"/>
    <cellStyle name="Normal 2 10 4" xfId="5591"/>
    <cellStyle name="Normal 2 10 4 2" xfId="5592"/>
    <cellStyle name="Normal 2 10 5" xfId="5593"/>
    <cellStyle name="Normal 2 10 6" xfId="5594"/>
    <cellStyle name="Normal 2 10 7" xfId="5595"/>
    <cellStyle name="Normal 2 11" xfId="5596"/>
    <cellStyle name="Normal 2 11 2" xfId="5597"/>
    <cellStyle name="Normal 2 11 3" xfId="5598"/>
    <cellStyle name="Normal 2 12" xfId="5599"/>
    <cellStyle name="Normal 2 12 2" xfId="5600"/>
    <cellStyle name="Normal 2 13" xfId="5601"/>
    <cellStyle name="Normal 2 13 2" xfId="5602"/>
    <cellStyle name="Normal 2 13 3" xfId="5603"/>
    <cellStyle name="Normal 2 14" xfId="5604"/>
    <cellStyle name="Normal 2 14 2" xfId="5605"/>
    <cellStyle name="Normal 2 14 3" xfId="5606"/>
    <cellStyle name="Normal 2 15" xfId="5607"/>
    <cellStyle name="Normal 2 15 2" xfId="5608"/>
    <cellStyle name="Normal 2 15 3" xfId="5609"/>
    <cellStyle name="Normal 2 16" xfId="5610"/>
    <cellStyle name="Normal 2 16 2" xfId="5611"/>
    <cellStyle name="Normal 2 17" xfId="5612"/>
    <cellStyle name="Normal 2 17 2" xfId="5613"/>
    <cellStyle name="Normal 2 18" xfId="5614"/>
    <cellStyle name="Normal 2 18 2" xfId="5615"/>
    <cellStyle name="Normal 2 19" xfId="5616"/>
    <cellStyle name="Normal 2 19 2" xfId="5617"/>
    <cellStyle name="Normal 2 2" xfId="5618"/>
    <cellStyle name="Normal 2 2 10" xfId="5619"/>
    <cellStyle name="Normal 2 2 10 2" xfId="5620"/>
    <cellStyle name="Normal 2 2 11" xfId="5621"/>
    <cellStyle name="Normal 2 2 11 2" xfId="5622"/>
    <cellStyle name="Normal 2 2 12" xfId="5623"/>
    <cellStyle name="Normal 2 2 12 2" xfId="5624"/>
    <cellStyle name="Normal 2 2 13" xfId="5625"/>
    <cellStyle name="Normal 2 2 14" xfId="5626"/>
    <cellStyle name="Normal 2 2 15" xfId="5627"/>
    <cellStyle name="Normal 2 2 16" xfId="5628"/>
    <cellStyle name="Normal 2 2 17" xfId="5629"/>
    <cellStyle name="Normal 2 2 18" xfId="5630"/>
    <cellStyle name="Normal 2 2 19" xfId="5631"/>
    <cellStyle name="Normal 2 2 2" xfId="5632"/>
    <cellStyle name="Normal 2 2 2 10" xfId="5633"/>
    <cellStyle name="Normal 2 2 2 11" xfId="5634"/>
    <cellStyle name="Normal 2 2 2 12" xfId="5635"/>
    <cellStyle name="Normal 2 2 2 13" xfId="5636"/>
    <cellStyle name="Normal 2 2 2 14" xfId="5637"/>
    <cellStyle name="Normal 2 2 2 15" xfId="5638"/>
    <cellStyle name="Normal 2 2 2 16" xfId="5639"/>
    <cellStyle name="Normal 2 2 2 17" xfId="5640"/>
    <cellStyle name="Normal 2 2 2 18" xfId="5641"/>
    <cellStyle name="Normal 2 2 2 19" xfId="5642"/>
    <cellStyle name="Normal 2 2 2 2" xfId="5643"/>
    <cellStyle name="Normal 2 2 2 2 2" xfId="5644"/>
    <cellStyle name="Normal 2 2 2 2 3" xfId="5645"/>
    <cellStyle name="Normal 2 2 2 20" xfId="5646"/>
    <cellStyle name="Normal 2 2 2 21" xfId="5647"/>
    <cellStyle name="Normal 2 2 2 22" xfId="5648"/>
    <cellStyle name="Normal 2 2 2 23" xfId="5649"/>
    <cellStyle name="Normal 2 2 2 24" xfId="5650"/>
    <cellStyle name="Normal 2 2 2 25" xfId="5651"/>
    <cellStyle name="Normal 2 2 2 26" xfId="5652"/>
    <cellStyle name="Normal 2 2 2 27" xfId="5653"/>
    <cellStyle name="Normal 2 2 2 3" xfId="5654"/>
    <cellStyle name="Normal 2 2 2 3 2" xfId="5655"/>
    <cellStyle name="Normal 2 2 2 3 3" xfId="5656"/>
    <cellStyle name="Normal 2 2 2 4" xfId="5657"/>
    <cellStyle name="Normal 2 2 2 4 2" xfId="5658"/>
    <cellStyle name="Normal 2 2 2 4 3" xfId="5659"/>
    <cellStyle name="Normal 2 2 2 5" xfId="5660"/>
    <cellStyle name="Normal 2 2 2 6" xfId="5661"/>
    <cellStyle name="Normal 2 2 2 7" xfId="5662"/>
    <cellStyle name="Normal 2 2 2 8" xfId="5663"/>
    <cellStyle name="Normal 2 2 2 9" xfId="5664"/>
    <cellStyle name="Normal 2 2 2_A-April-10 New Revised Meeting Notes of Bgm Cir" xfId="5665"/>
    <cellStyle name="Normal 2 2 20" xfId="5666"/>
    <cellStyle name="Normal 2 2 21" xfId="5667"/>
    <cellStyle name="Normal 2 2 22" xfId="5668"/>
    <cellStyle name="Normal 2 2 23" xfId="5669"/>
    <cellStyle name="Normal 2 2 24" xfId="5670"/>
    <cellStyle name="Normal 2 2 25" xfId="5671"/>
    <cellStyle name="Normal 2 2 26" xfId="5672"/>
    <cellStyle name="Normal 2 2 27" xfId="5673"/>
    <cellStyle name="Normal 2 2 28" xfId="5674"/>
    <cellStyle name="Normal 2 2 29" xfId="5675"/>
    <cellStyle name="Normal 2 2 3" xfId="5676"/>
    <cellStyle name="Normal 2 2 3 10" xfId="5677"/>
    <cellStyle name="Normal 2 2 3 11" xfId="5678"/>
    <cellStyle name="Normal 2 2 3 12" xfId="5679"/>
    <cellStyle name="Normal 2 2 3 13" xfId="5680"/>
    <cellStyle name="Normal 2 2 3 14" xfId="5681"/>
    <cellStyle name="Normal 2 2 3 15" xfId="5682"/>
    <cellStyle name="Normal 2 2 3 16" xfId="5683"/>
    <cellStyle name="Normal 2 2 3 17" xfId="5684"/>
    <cellStyle name="Normal 2 2 3 18" xfId="5685"/>
    <cellStyle name="Normal 2 2 3 19" xfId="5686"/>
    <cellStyle name="Normal 2 2 3 2" xfId="5687"/>
    <cellStyle name="Normal 2 2 3 20" xfId="5688"/>
    <cellStyle name="Normal 2 2 3 21" xfId="5689"/>
    <cellStyle name="Normal 2 2 3 22" xfId="5690"/>
    <cellStyle name="Normal 2 2 3 23" xfId="5691"/>
    <cellStyle name="Normal 2 2 3 24" xfId="5692"/>
    <cellStyle name="Normal 2 2 3 25" xfId="5693"/>
    <cellStyle name="Normal 2 2 3 26" xfId="5694"/>
    <cellStyle name="Normal 2 2 3 3" xfId="5695"/>
    <cellStyle name="Normal 2 2 3 4" xfId="5696"/>
    <cellStyle name="Normal 2 2 3 5" xfId="5697"/>
    <cellStyle name="Normal 2 2 3 6" xfId="5698"/>
    <cellStyle name="Normal 2 2 3 7" xfId="5699"/>
    <cellStyle name="Normal 2 2 3 8" xfId="5700"/>
    <cellStyle name="Normal 2 2 3 9" xfId="5701"/>
    <cellStyle name="Normal 2 2 30" xfId="5702"/>
    <cellStyle name="Normal 2 2 31" xfId="5703"/>
    <cellStyle name="Normal 2 2 32" xfId="5704"/>
    <cellStyle name="Normal 2 2 33" xfId="5705"/>
    <cellStyle name="Normal 2 2 34" xfId="5706"/>
    <cellStyle name="Normal 2 2 35" xfId="5707"/>
    <cellStyle name="Normal 2 2 4" xfId="5708"/>
    <cellStyle name="Normal 2 2 4 10" xfId="5709"/>
    <cellStyle name="Normal 2 2 4 11" xfId="5710"/>
    <cellStyle name="Normal 2 2 4 12" xfId="5711"/>
    <cellStyle name="Normal 2 2 4 13" xfId="5712"/>
    <cellStyle name="Normal 2 2 4 14" xfId="5713"/>
    <cellStyle name="Normal 2 2 4 15" xfId="5714"/>
    <cellStyle name="Normal 2 2 4 16" xfId="5715"/>
    <cellStyle name="Normal 2 2 4 17" xfId="5716"/>
    <cellStyle name="Normal 2 2 4 18" xfId="5717"/>
    <cellStyle name="Normal 2 2 4 19" xfId="5718"/>
    <cellStyle name="Normal 2 2 4 2" xfId="5719"/>
    <cellStyle name="Normal 2 2 4 20" xfId="5720"/>
    <cellStyle name="Normal 2 2 4 21" xfId="5721"/>
    <cellStyle name="Normal 2 2 4 22" xfId="5722"/>
    <cellStyle name="Normal 2 2 4 23" xfId="5723"/>
    <cellStyle name="Normal 2 2 4 24" xfId="5724"/>
    <cellStyle name="Normal 2 2 4 25" xfId="5725"/>
    <cellStyle name="Normal 2 2 4 26" xfId="5726"/>
    <cellStyle name="Normal 2 2 4 3" xfId="5727"/>
    <cellStyle name="Normal 2 2 4 4" xfId="5728"/>
    <cellStyle name="Normal 2 2 4 5" xfId="5729"/>
    <cellStyle name="Normal 2 2 4 6" xfId="5730"/>
    <cellStyle name="Normal 2 2 4 7" xfId="5731"/>
    <cellStyle name="Normal 2 2 4 8" xfId="5732"/>
    <cellStyle name="Normal 2 2 4 9" xfId="5733"/>
    <cellStyle name="Normal 2 2 5" xfId="5734"/>
    <cellStyle name="Normal 2 2 5 10" xfId="5735"/>
    <cellStyle name="Normal 2 2 5 11" xfId="5736"/>
    <cellStyle name="Normal 2 2 5 12" xfId="5737"/>
    <cellStyle name="Normal 2 2 5 13" xfId="5738"/>
    <cellStyle name="Normal 2 2 5 14" xfId="5739"/>
    <cellStyle name="Normal 2 2 5 15" xfId="5740"/>
    <cellStyle name="Normal 2 2 5 16" xfId="5741"/>
    <cellStyle name="Normal 2 2 5 17" xfId="5742"/>
    <cellStyle name="Normal 2 2 5 18" xfId="5743"/>
    <cellStyle name="Normal 2 2 5 19" xfId="5744"/>
    <cellStyle name="Normal 2 2 5 2" xfId="5745"/>
    <cellStyle name="Normal 2 2 5 20" xfId="5746"/>
    <cellStyle name="Normal 2 2 5 21" xfId="5747"/>
    <cellStyle name="Normal 2 2 5 22" xfId="5748"/>
    <cellStyle name="Normal 2 2 5 23" xfId="5749"/>
    <cellStyle name="Normal 2 2 5 24" xfId="5750"/>
    <cellStyle name="Normal 2 2 5 25" xfId="5751"/>
    <cellStyle name="Normal 2 2 5 26" xfId="5752"/>
    <cellStyle name="Normal 2 2 5 3" xfId="5753"/>
    <cellStyle name="Normal 2 2 5 4" xfId="5754"/>
    <cellStyle name="Normal 2 2 5 5" xfId="5755"/>
    <cellStyle name="Normal 2 2 5 6" xfId="5756"/>
    <cellStyle name="Normal 2 2 5 7" xfId="5757"/>
    <cellStyle name="Normal 2 2 5 8" xfId="5758"/>
    <cellStyle name="Normal 2 2 5 9" xfId="5759"/>
    <cellStyle name="Normal 2 2 6" xfId="5760"/>
    <cellStyle name="Normal 2 2 6 2" xfId="5761"/>
    <cellStyle name="Normal 2 2 6 3" xfId="5762"/>
    <cellStyle name="Normal 2 2 6 4" xfId="5763"/>
    <cellStyle name="Normal 2 2 7" xfId="5764"/>
    <cellStyle name="Normal 2 2 7 2" xfId="5765"/>
    <cellStyle name="Normal 2 2 8" xfId="5766"/>
    <cellStyle name="Normal 2 2 8 2" xfId="5767"/>
    <cellStyle name="Normal 2 2 9" xfId="5768"/>
    <cellStyle name="Normal 2 2 9 2" xfId="5769"/>
    <cellStyle name="Normal 2 2_A-April-10 New Revised Meeting Notes of Bgm Cir" xfId="5770"/>
    <cellStyle name="Normal 2 20" xfId="5771"/>
    <cellStyle name="Normal 2 20 2" xfId="5772"/>
    <cellStyle name="Normal 2 21" xfId="5773"/>
    <cellStyle name="Normal 2 21 2" xfId="5774"/>
    <cellStyle name="Normal 2 22" xfId="5775"/>
    <cellStyle name="Normal 2 22 2" xfId="5776"/>
    <cellStyle name="Normal 2 23" xfId="5777"/>
    <cellStyle name="Normal 2 23 2" xfId="5778"/>
    <cellStyle name="Normal 2 24" xfId="5779"/>
    <cellStyle name="Normal 2 24 2" xfId="5780"/>
    <cellStyle name="Normal 2 25" xfId="5781"/>
    <cellStyle name="Normal 2 25 2" xfId="5782"/>
    <cellStyle name="Normal 2 26" xfId="5783"/>
    <cellStyle name="Normal 2 26 2" xfId="5784"/>
    <cellStyle name="Normal 2 27" xfId="5785"/>
    <cellStyle name="Normal 2 27 2" xfId="5786"/>
    <cellStyle name="Normal 2 28" xfId="5787"/>
    <cellStyle name="Normal 2 28 2" xfId="5788"/>
    <cellStyle name="Normal 2 29" xfId="5789"/>
    <cellStyle name="Normal 2 29 2" xfId="5790"/>
    <cellStyle name="Normal 2 3" xfId="5791"/>
    <cellStyle name="Normal 2 3 2" xfId="5792"/>
    <cellStyle name="Normal 2 3 2 2" xfId="5793"/>
    <cellStyle name="Normal 2 3 2 3" xfId="5794"/>
    <cellStyle name="Normal 2 3 3" xfId="5795"/>
    <cellStyle name="Normal 2 3 4" xfId="5796"/>
    <cellStyle name="Normal 2 3 4 2" xfId="5797"/>
    <cellStyle name="Normal 2 3 5" xfId="5798"/>
    <cellStyle name="Normal 2 3 6" xfId="5799"/>
    <cellStyle name="Normal 2 3 7" xfId="5800"/>
    <cellStyle name="Normal 2 30" xfId="5801"/>
    <cellStyle name="Normal 2 30 2" xfId="5802"/>
    <cellStyle name="Normal 2 31" xfId="5803"/>
    <cellStyle name="Normal 2 31 2" xfId="5804"/>
    <cellStyle name="Normal 2 32" xfId="5805"/>
    <cellStyle name="Normal 2 32 2" xfId="5806"/>
    <cellStyle name="Normal 2 33" xfId="5807"/>
    <cellStyle name="Normal 2 33 2" xfId="5808"/>
    <cellStyle name="Normal 2 34" xfId="5809"/>
    <cellStyle name="Normal 2 34 2" xfId="5810"/>
    <cellStyle name="Normal 2 35" xfId="5811"/>
    <cellStyle name="Normal 2 35 2" xfId="5812"/>
    <cellStyle name="Normal 2 36" xfId="5813"/>
    <cellStyle name="Normal 2 36 2" xfId="5814"/>
    <cellStyle name="Normal 2 37" xfId="5815"/>
    <cellStyle name="Normal 2 37 2" xfId="5816"/>
    <cellStyle name="Normal 2 38" xfId="5817"/>
    <cellStyle name="Normal 2 38 2" xfId="5818"/>
    <cellStyle name="Normal 2 39" xfId="5819"/>
    <cellStyle name="Normal 2 39 2" xfId="5820"/>
    <cellStyle name="Normal 2 4" xfId="5821"/>
    <cellStyle name="Normal 2 4 2" xfId="5822"/>
    <cellStyle name="Normal 2 4 3" xfId="5823"/>
    <cellStyle name="Normal 2 4 3 2" xfId="5824"/>
    <cellStyle name="Normal 2 4 3 3" xfId="5825"/>
    <cellStyle name="Normal 2 4 4" xfId="5826"/>
    <cellStyle name="Normal 2 4 4 2" xfId="5827"/>
    <cellStyle name="Normal 2 4 5" xfId="5828"/>
    <cellStyle name="Normal 2 40" xfId="5829"/>
    <cellStyle name="Normal 2 40 2" xfId="5830"/>
    <cellStyle name="Normal 2 41" xfId="5831"/>
    <cellStyle name="Normal 2 41 2" xfId="5832"/>
    <cellStyle name="Normal 2 42" xfId="5833"/>
    <cellStyle name="Normal 2 42 2" xfId="5834"/>
    <cellStyle name="Normal 2 43" xfId="5835"/>
    <cellStyle name="Normal 2 43 2" xfId="5836"/>
    <cellStyle name="Normal 2 44" xfId="5837"/>
    <cellStyle name="Normal 2 44 2" xfId="5838"/>
    <cellStyle name="Normal 2 45" xfId="5839"/>
    <cellStyle name="Normal 2 45 2" xfId="5840"/>
    <cellStyle name="Normal 2 46" xfId="5841"/>
    <cellStyle name="Normal 2 46 2" xfId="5842"/>
    <cellStyle name="Normal 2 47" xfId="5843"/>
    <cellStyle name="Normal 2 47 2" xfId="5844"/>
    <cellStyle name="Normal 2 48" xfId="5845"/>
    <cellStyle name="Normal 2 48 2" xfId="5846"/>
    <cellStyle name="Normal 2 49" xfId="5847"/>
    <cellStyle name="Normal 2 49 2" xfId="5848"/>
    <cellStyle name="Normal 2 5" xfId="5849"/>
    <cellStyle name="Normal 2 5 2" xfId="5850"/>
    <cellStyle name="Normal 2 5 2 2" xfId="5851"/>
    <cellStyle name="Normal 2 5 3" xfId="5852"/>
    <cellStyle name="Normal 2 5 4" xfId="5853"/>
    <cellStyle name="Normal 2 5 4 3" xfId="5854"/>
    <cellStyle name="Normal 2 50" xfId="5855"/>
    <cellStyle name="Normal 2 50 2" xfId="5856"/>
    <cellStyle name="Normal 2 51" xfId="5857"/>
    <cellStyle name="Normal 2 51 2" xfId="5858"/>
    <cellStyle name="Normal 2 52" xfId="5859"/>
    <cellStyle name="Normal 2 52 2" xfId="5860"/>
    <cellStyle name="Normal 2 53" xfId="5861"/>
    <cellStyle name="Normal 2 53 2" xfId="5862"/>
    <cellStyle name="Normal 2 54" xfId="5863"/>
    <cellStyle name="Normal 2 54 2" xfId="5864"/>
    <cellStyle name="Normal 2 55" xfId="5865"/>
    <cellStyle name="Normal 2 56" xfId="5866"/>
    <cellStyle name="Normal 2 57" xfId="5867"/>
    <cellStyle name="Normal 2 58" xfId="5868"/>
    <cellStyle name="Normal 2 59" xfId="5869"/>
    <cellStyle name="Normal 2 6" xfId="5870"/>
    <cellStyle name="Normal 2 6 2" xfId="5871"/>
    <cellStyle name="Normal 2 6 2 2" xfId="5872"/>
    <cellStyle name="Normal 2 6 3" xfId="5873"/>
    <cellStyle name="Normal 2 60" xfId="5874"/>
    <cellStyle name="Normal 2 61" xfId="5875"/>
    <cellStyle name="Normal 2 62" xfId="5876"/>
    <cellStyle name="Normal 2 63" xfId="5877"/>
    <cellStyle name="Normal 2 64" xfId="5878"/>
    <cellStyle name="Normal 2 65" xfId="5879"/>
    <cellStyle name="Normal 2 7" xfId="5880"/>
    <cellStyle name="Normal 2 7 2" xfId="5881"/>
    <cellStyle name="Normal 2 7 2 2" xfId="5882"/>
    <cellStyle name="Normal 2 7 3" xfId="5883"/>
    <cellStyle name="Normal 2 8" xfId="5884"/>
    <cellStyle name="Normal 2 8 2" xfId="5885"/>
    <cellStyle name="Normal 2 8 3" xfId="5886"/>
    <cellStyle name="Normal 2 8 4" xfId="5887"/>
    <cellStyle name="Normal 2 9" xfId="5888"/>
    <cellStyle name="Normal 2 9 2" xfId="5889"/>
    <cellStyle name="Normal 2 9 2 2" xfId="5890"/>
    <cellStyle name="Normal 2 9 3" xfId="5891"/>
    <cellStyle name="Normal 2_02_Meeting_Notes_Feb-2009(1)" xfId="5892"/>
    <cellStyle name="Normal 2_Abstract of T &amp; D LOSSES AT &amp; C format02.11.2011 2" xfId="5893"/>
    <cellStyle name="Normal 20" xfId="5894"/>
    <cellStyle name="Normal 20 2" xfId="5895"/>
    <cellStyle name="Normal 20 2 2" xfId="5896"/>
    <cellStyle name="Normal 20 2 3" xfId="5897"/>
    <cellStyle name="Normal 20 2 4" xfId="5898"/>
    <cellStyle name="Normal 20 2 5" xfId="5899"/>
    <cellStyle name="Normal 20 3" xfId="5900"/>
    <cellStyle name="Normal 20 3 2" xfId="5901"/>
    <cellStyle name="Normal 20 3 3" xfId="5902"/>
    <cellStyle name="Normal 20 4" xfId="5903"/>
    <cellStyle name="Normal 20 4 2" xfId="5904"/>
    <cellStyle name="Normal 20 4 3" xfId="5905"/>
    <cellStyle name="Normal 20 5" xfId="5906"/>
    <cellStyle name="Normal 20 5 2" xfId="5907"/>
    <cellStyle name="Normal 20 5 3" xfId="5908"/>
    <cellStyle name="Normal 20 6" xfId="5909"/>
    <cellStyle name="Normal 20 6 2" xfId="5910"/>
    <cellStyle name="Normal 20 6 3" xfId="5911"/>
    <cellStyle name="Normal 20 7" xfId="5912"/>
    <cellStyle name="Normal 20 7 2" xfId="5913"/>
    <cellStyle name="Normal 20 7 3" xfId="5914"/>
    <cellStyle name="Normal 20 8" xfId="5915"/>
    <cellStyle name="Normal 200" xfId="5916"/>
    <cellStyle name="Normal 201" xfId="5917"/>
    <cellStyle name="Normal 202" xfId="5918"/>
    <cellStyle name="Normal 203" xfId="5919"/>
    <cellStyle name="Normal 204" xfId="5920"/>
    <cellStyle name="Normal 205" xfId="5921"/>
    <cellStyle name="Normal 206" xfId="5922"/>
    <cellStyle name="Normal 207" xfId="5923"/>
    <cellStyle name="Normal 208" xfId="5924"/>
    <cellStyle name="Normal 209" xfId="5925"/>
    <cellStyle name="Normal 21" xfId="5926"/>
    <cellStyle name="Normal 21 2" xfId="5927"/>
    <cellStyle name="Normal 21 2 2" xfId="5928"/>
    <cellStyle name="Normal 21 2 3" xfId="5929"/>
    <cellStyle name="Normal 21 2 4" xfId="5930"/>
    <cellStyle name="Normal 21 2 5" xfId="5931"/>
    <cellStyle name="Normal 21 3" xfId="5932"/>
    <cellStyle name="Normal 21 3 2" xfId="5933"/>
    <cellStyle name="Normal 21 3 3" xfId="5934"/>
    <cellStyle name="Normal 21 4" xfId="5935"/>
    <cellStyle name="Normal 21 4 2" xfId="5936"/>
    <cellStyle name="Normal 21 4 3" xfId="5937"/>
    <cellStyle name="Normal 21 5" xfId="5938"/>
    <cellStyle name="Normal 21 5 2" xfId="5939"/>
    <cellStyle name="Normal 21 5 3" xfId="5940"/>
    <cellStyle name="Normal 21 6" xfId="5941"/>
    <cellStyle name="Normal 21 6 2" xfId="5942"/>
    <cellStyle name="Normal 21 6 3" xfId="5943"/>
    <cellStyle name="Normal 21 7" xfId="5944"/>
    <cellStyle name="Normal 21 7 2" xfId="5945"/>
    <cellStyle name="Normal 21 7 3" xfId="5946"/>
    <cellStyle name="Normal 21 8" xfId="5947"/>
    <cellStyle name="Normal 210" xfId="5948"/>
    <cellStyle name="Normal 210 2" xfId="5949"/>
    <cellStyle name="Normal 211" xfId="5950"/>
    <cellStyle name="Normal 211 2" xfId="5951"/>
    <cellStyle name="Normal 212" xfId="5952"/>
    <cellStyle name="Normal 212 2" xfId="5953"/>
    <cellStyle name="Normal 213" xfId="5954"/>
    <cellStyle name="Normal 213 2" xfId="5955"/>
    <cellStyle name="Normal 214" xfId="5956"/>
    <cellStyle name="Normal 214 2" xfId="5957"/>
    <cellStyle name="Normal 215" xfId="5958"/>
    <cellStyle name="Normal 215 2" xfId="5959"/>
    <cellStyle name="Normal 216" xfId="5960"/>
    <cellStyle name="Normal 216 2" xfId="5961"/>
    <cellStyle name="Normal 217" xfId="5962"/>
    <cellStyle name="Normal 217 2" xfId="5963"/>
    <cellStyle name="Normal 218" xfId="5964"/>
    <cellStyle name="Normal 218 2" xfId="5965"/>
    <cellStyle name="Normal 219" xfId="5966"/>
    <cellStyle name="Normal 219 2" xfId="5967"/>
    <cellStyle name="Normal 22" xfId="5968"/>
    <cellStyle name="Normal 22 2" xfId="5969"/>
    <cellStyle name="Normal 22 2 2" xfId="5970"/>
    <cellStyle name="Normal 22 2 3" xfId="5971"/>
    <cellStyle name="Normal 22 2 4" xfId="5972"/>
    <cellStyle name="Normal 22 2 5" xfId="5973"/>
    <cellStyle name="Normal 22 3" xfId="5974"/>
    <cellStyle name="Normal 22 3 2" xfId="5975"/>
    <cellStyle name="Normal 22 3 3" xfId="5976"/>
    <cellStyle name="Normal 22 4" xfId="5977"/>
    <cellStyle name="Normal 22 4 2" xfId="5978"/>
    <cellStyle name="Normal 22 4 3" xfId="5979"/>
    <cellStyle name="Normal 22 5" xfId="5980"/>
    <cellStyle name="Normal 22 5 2" xfId="5981"/>
    <cellStyle name="Normal 22 5 3" xfId="5982"/>
    <cellStyle name="Normal 22 6" xfId="5983"/>
    <cellStyle name="Normal 22 6 2" xfId="5984"/>
    <cellStyle name="Normal 22 6 3" xfId="5985"/>
    <cellStyle name="Normal 22 7" xfId="5986"/>
    <cellStyle name="Normal 22 7 2" xfId="5987"/>
    <cellStyle name="Normal 22 7 3" xfId="5988"/>
    <cellStyle name="Normal 22 8" xfId="5989"/>
    <cellStyle name="Normal 220" xfId="5990"/>
    <cellStyle name="Normal 220 2" xfId="5991"/>
    <cellStyle name="Normal 221" xfId="5992"/>
    <cellStyle name="Normal 221 2" xfId="5993"/>
    <cellStyle name="Normal 222" xfId="5994"/>
    <cellStyle name="Normal 222 2" xfId="5995"/>
    <cellStyle name="Normal 223" xfId="5996"/>
    <cellStyle name="Normal 223 2" xfId="5997"/>
    <cellStyle name="Normal 224" xfId="5998"/>
    <cellStyle name="Normal 224 2" xfId="5999"/>
    <cellStyle name="Normal 225" xfId="6000"/>
    <cellStyle name="Normal 225 2" xfId="6001"/>
    <cellStyle name="Normal 226" xfId="6002"/>
    <cellStyle name="Normal 226 2" xfId="6003"/>
    <cellStyle name="Normal 227" xfId="6004"/>
    <cellStyle name="Normal 228" xfId="6005"/>
    <cellStyle name="Normal 228 2" xfId="6006"/>
    <cellStyle name="Normal 229" xfId="6007"/>
    <cellStyle name="Normal 229 2" xfId="6008"/>
    <cellStyle name="Normal 23" xfId="6009"/>
    <cellStyle name="Normal 23 2" xfId="6010"/>
    <cellStyle name="Normal 23 2 2" xfId="6011"/>
    <cellStyle name="Normal 23 2 3" xfId="6012"/>
    <cellStyle name="Normal 23 2 4" xfId="6013"/>
    <cellStyle name="Normal 23 2 5" xfId="6014"/>
    <cellStyle name="Normal 23 3" xfId="6015"/>
    <cellStyle name="Normal 23 3 2" xfId="6016"/>
    <cellStyle name="Normal 23 3 3" xfId="6017"/>
    <cellStyle name="Normal 23 4" xfId="6018"/>
    <cellStyle name="Normal 23 4 2" xfId="6019"/>
    <cellStyle name="Normal 23 4 3" xfId="6020"/>
    <cellStyle name="Normal 23 5" xfId="6021"/>
    <cellStyle name="Normal 23 5 2" xfId="6022"/>
    <cellStyle name="Normal 23 5 3" xfId="6023"/>
    <cellStyle name="Normal 23 6" xfId="6024"/>
    <cellStyle name="Normal 23 6 2" xfId="6025"/>
    <cellStyle name="Normal 23 6 3" xfId="6026"/>
    <cellStyle name="Normal 23 7" xfId="6027"/>
    <cellStyle name="Normal 23 7 2" xfId="6028"/>
    <cellStyle name="Normal 23 7 3" xfId="6029"/>
    <cellStyle name="Normal 23 8" xfId="6030"/>
    <cellStyle name="Normal 230" xfId="6031"/>
    <cellStyle name="Normal 231" xfId="6032"/>
    <cellStyle name="Normal 231 2" xfId="6033"/>
    <cellStyle name="Normal 232" xfId="6034"/>
    <cellStyle name="Normal 232 2" xfId="6035"/>
    <cellStyle name="Normal 233" xfId="6036"/>
    <cellStyle name="Normal 233 2" xfId="6037"/>
    <cellStyle name="Normal 234" xfId="6038"/>
    <cellStyle name="Normal 235" xfId="6039"/>
    <cellStyle name="Normal 235 2" xfId="6040"/>
    <cellStyle name="Normal 236" xfId="6041"/>
    <cellStyle name="Normal 237" xfId="6042"/>
    <cellStyle name="Normal 238" xfId="6043"/>
    <cellStyle name="Normal 239" xfId="6044"/>
    <cellStyle name="Normal 24" xfId="6045"/>
    <cellStyle name="Normal 24 2" xfId="6046"/>
    <cellStyle name="Normal 24 2 2" xfId="6047"/>
    <cellStyle name="Normal 24 2 3" xfId="6048"/>
    <cellStyle name="Normal 24 2 4" xfId="6049"/>
    <cellStyle name="Normal 24 2 5" xfId="6050"/>
    <cellStyle name="Normal 24 3" xfId="6051"/>
    <cellStyle name="Normal 24 3 2" xfId="6052"/>
    <cellStyle name="Normal 24 3 3" xfId="6053"/>
    <cellStyle name="Normal 24 4" xfId="6054"/>
    <cellStyle name="Normal 24 4 2" xfId="6055"/>
    <cellStyle name="Normal 24 4 3" xfId="6056"/>
    <cellStyle name="Normal 24 5" xfId="6057"/>
    <cellStyle name="Normal 24 5 2" xfId="6058"/>
    <cellStyle name="Normal 24 5 3" xfId="6059"/>
    <cellStyle name="Normal 24 6" xfId="6060"/>
    <cellStyle name="Normal 24 6 2" xfId="6061"/>
    <cellStyle name="Normal 24 6 3" xfId="6062"/>
    <cellStyle name="Normal 24 7" xfId="6063"/>
    <cellStyle name="Normal 24 7 2" xfId="6064"/>
    <cellStyle name="Normal 24 7 3" xfId="6065"/>
    <cellStyle name="Normal 24 8" xfId="6066"/>
    <cellStyle name="Normal 240" xfId="6067"/>
    <cellStyle name="Normal 241" xfId="6068"/>
    <cellStyle name="Normal 242" xfId="6069"/>
    <cellStyle name="Normal 243" xfId="6070"/>
    <cellStyle name="Normal 244" xfId="6071"/>
    <cellStyle name="Normal 245" xfId="6072"/>
    <cellStyle name="Normal 246" xfId="6073"/>
    <cellStyle name="Normal 247" xfId="6074"/>
    <cellStyle name="Normal 248" xfId="6075"/>
    <cellStyle name="Normal 249" xfId="6076"/>
    <cellStyle name="Normal 25" xfId="6077"/>
    <cellStyle name="Normal 25 2" xfId="6078"/>
    <cellStyle name="Normal 25 2 2" xfId="6079"/>
    <cellStyle name="Normal 25 2 3" xfId="6080"/>
    <cellStyle name="Normal 25 2 4" xfId="6081"/>
    <cellStyle name="Normal 25 2 5" xfId="6082"/>
    <cellStyle name="Normal 25 3" xfId="6083"/>
    <cellStyle name="Normal 25 3 2" xfId="6084"/>
    <cellStyle name="Normal 25 3 3" xfId="6085"/>
    <cellStyle name="Normal 25 4" xfId="6086"/>
    <cellStyle name="Normal 25 4 2" xfId="6087"/>
    <cellStyle name="Normal 25 4 3" xfId="6088"/>
    <cellStyle name="Normal 25 5" xfId="6089"/>
    <cellStyle name="Normal 25 5 2" xfId="6090"/>
    <cellStyle name="Normal 25 5 3" xfId="6091"/>
    <cellStyle name="Normal 25 6" xfId="6092"/>
    <cellStyle name="Normal 25 6 2" xfId="6093"/>
    <cellStyle name="Normal 25 6 3" xfId="6094"/>
    <cellStyle name="Normal 25 7" xfId="6095"/>
    <cellStyle name="Normal 25 7 2" xfId="6096"/>
    <cellStyle name="Normal 25 7 3" xfId="6097"/>
    <cellStyle name="Normal 25 8" xfId="6098"/>
    <cellStyle name="Normal 250" xfId="6099"/>
    <cellStyle name="Normal 251" xfId="6100"/>
    <cellStyle name="Normal 252" xfId="6101"/>
    <cellStyle name="Normal 253" xfId="6102"/>
    <cellStyle name="Normal 254" xfId="6103"/>
    <cellStyle name="Normal 255" xfId="6104"/>
    <cellStyle name="Normal 256" xfId="6105"/>
    <cellStyle name="Normal 257" xfId="6106"/>
    <cellStyle name="Normal 258" xfId="6107"/>
    <cellStyle name="Normal 259" xfId="6108"/>
    <cellStyle name="Normal 259 2" xfId="6109"/>
    <cellStyle name="Normal 26" xfId="6110"/>
    <cellStyle name="Normal 26 2" xfId="6111"/>
    <cellStyle name="Normal 26 2 2" xfId="6112"/>
    <cellStyle name="Normal 26 2 3" xfId="6113"/>
    <cellStyle name="Normal 26 3" xfId="6114"/>
    <cellStyle name="Normal 26 3 2" xfId="6115"/>
    <cellStyle name="Normal 260" xfId="6116"/>
    <cellStyle name="Normal 261" xfId="6117"/>
    <cellStyle name="Normal 262" xfId="6118"/>
    <cellStyle name="Normal 263" xfId="6119"/>
    <cellStyle name="Normal 264" xfId="6120"/>
    <cellStyle name="Normal 265" xfId="6121"/>
    <cellStyle name="Normal 265 2" xfId="6122"/>
    <cellStyle name="Normal 266" xfId="6123"/>
    <cellStyle name="Normal 266 2" xfId="6124"/>
    <cellStyle name="Normal 267" xfId="6125"/>
    <cellStyle name="Normal 267 2" xfId="6126"/>
    <cellStyle name="Normal 268" xfId="6127"/>
    <cellStyle name="Normal 268 2" xfId="6128"/>
    <cellStyle name="Normal 269" xfId="6129"/>
    <cellStyle name="Normal 269 2" xfId="6130"/>
    <cellStyle name="Normal 27" xfId="6131"/>
    <cellStyle name="Normal 27 2" xfId="6132"/>
    <cellStyle name="Normal 27 2 2" xfId="6133"/>
    <cellStyle name="Normal 27 3" xfId="6134"/>
    <cellStyle name="Normal 27 3 2" xfId="6135"/>
    <cellStyle name="Normal 270" xfId="6136"/>
    <cellStyle name="Normal 270 2" xfId="6137"/>
    <cellStyle name="Normal 271" xfId="6138"/>
    <cellStyle name="Normal 271 2" xfId="6139"/>
    <cellStyle name="Normal 272" xfId="6140"/>
    <cellStyle name="Normal 272 2" xfId="6141"/>
    <cellStyle name="Normal 273" xfId="6142"/>
    <cellStyle name="Normal 273 2" xfId="6143"/>
    <cellStyle name="Normal 274" xfId="6144"/>
    <cellStyle name="Normal 274 2" xfId="6145"/>
    <cellStyle name="Normal 275" xfId="6146"/>
    <cellStyle name="Normal 275 2" xfId="6147"/>
    <cellStyle name="Normal 276" xfId="6148"/>
    <cellStyle name="Normal 276 2" xfId="6149"/>
    <cellStyle name="Normal 277" xfId="6150"/>
    <cellStyle name="Normal 278" xfId="6151"/>
    <cellStyle name="Normal 278 2" xfId="6152"/>
    <cellStyle name="Normal 279" xfId="6153"/>
    <cellStyle name="Normal 28" xfId="6154"/>
    <cellStyle name="Normal 28 2" xfId="6155"/>
    <cellStyle name="Normal 28 2 2" xfId="6156"/>
    <cellStyle name="Normal 28 3" xfId="6157"/>
    <cellStyle name="Normal 280" xfId="6158"/>
    <cellStyle name="Normal 280 2" xfId="6159"/>
    <cellStyle name="Normal 281" xfId="6160"/>
    <cellStyle name="Normal 281 2" xfId="6161"/>
    <cellStyle name="Normal 282" xfId="6162"/>
    <cellStyle name="Normal 282 2" xfId="6163"/>
    <cellStyle name="Normal 283" xfId="6164"/>
    <cellStyle name="Normal 284" xfId="6165"/>
    <cellStyle name="Normal 285" xfId="6166"/>
    <cellStyle name="Normal 286" xfId="6167"/>
    <cellStyle name="Normal 287" xfId="6168"/>
    <cellStyle name="Normal 288" xfId="6169"/>
    <cellStyle name="Normal 289" xfId="6170"/>
    <cellStyle name="Normal 29" xfId="6171"/>
    <cellStyle name="Normal 29 2" xfId="6172"/>
    <cellStyle name="Normal 29 2 2" xfId="6173"/>
    <cellStyle name="Normal 29 3" xfId="6174"/>
    <cellStyle name="Normal 29 3 2" xfId="6175"/>
    <cellStyle name="Normal 291" xfId="6176"/>
    <cellStyle name="Normal 292" xfId="6177"/>
    <cellStyle name="Normal 293" xfId="6178"/>
    <cellStyle name="Normal 3" xfId="6179"/>
    <cellStyle name="Normal 3 10" xfId="6180"/>
    <cellStyle name="Normal 3 10 2" xfId="6181"/>
    <cellStyle name="Normal 3 10 3" xfId="6182"/>
    <cellStyle name="Normal 3 11" xfId="6183"/>
    <cellStyle name="Normal 3 12" xfId="6184"/>
    <cellStyle name="Normal 3 16" xfId="6185"/>
    <cellStyle name="Normal 3 2" xfId="6186"/>
    <cellStyle name="Normal 3 2 10" xfId="6187"/>
    <cellStyle name="Normal 3 2 11" xfId="6188"/>
    <cellStyle name="Normal 3 2 12" xfId="6189"/>
    <cellStyle name="Normal 3 2 13" xfId="6190"/>
    <cellStyle name="Normal 3 2 14" xfId="6191"/>
    <cellStyle name="Normal 3 2 15" xfId="6192"/>
    <cellStyle name="Normal 3 2 16" xfId="6193"/>
    <cellStyle name="Normal 3 2 17" xfId="6194"/>
    <cellStyle name="Normal 3 2 18" xfId="6195"/>
    <cellStyle name="Normal 3 2 19" xfId="6196"/>
    <cellStyle name="Normal 3 2 2" xfId="6197"/>
    <cellStyle name="Normal 3 2 2 2" xfId="6198"/>
    <cellStyle name="Normal 3 2 2 2 2" xfId="6199"/>
    <cellStyle name="Normal 3 2 2 2 3" xfId="6200"/>
    <cellStyle name="Normal 3 2 2 3" xfId="6201"/>
    <cellStyle name="Normal 3 2 2 4" xfId="6202"/>
    <cellStyle name="Normal 3 2 20" xfId="6203"/>
    <cellStyle name="Normal 3 2 21" xfId="6204"/>
    <cellStyle name="Normal 3 2 22" xfId="6205"/>
    <cellStyle name="Normal 3 2 23" xfId="6206"/>
    <cellStyle name="Normal 3 2 24" xfId="6207"/>
    <cellStyle name="Normal 3 2 25" xfId="6208"/>
    <cellStyle name="Normal 3 2 26" xfId="6209"/>
    <cellStyle name="Normal 3 2 3" xfId="6210"/>
    <cellStyle name="Normal 3 2 3 2" xfId="6211"/>
    <cellStyle name="Normal 3 2 4" xfId="6212"/>
    <cellStyle name="Normal 3 2 5" xfId="6213"/>
    <cellStyle name="Normal 3 2 5 2" xfId="6214"/>
    <cellStyle name="Normal 3 2 6" xfId="6215"/>
    <cellStyle name="Normal 3 2 7" xfId="6216"/>
    <cellStyle name="Normal 3 2 8" xfId="6217"/>
    <cellStyle name="Normal 3 2 9" xfId="6218"/>
    <cellStyle name="Normal 3 2_Abstract Level-2_ Nov-2009" xfId="6219"/>
    <cellStyle name="Normal 3 3" xfId="6220"/>
    <cellStyle name="Normal 3 3 10" xfId="6221"/>
    <cellStyle name="Normal 3 3 11" xfId="6222"/>
    <cellStyle name="Normal 3 3 12" xfId="6223"/>
    <cellStyle name="Normal 3 3 13" xfId="6224"/>
    <cellStyle name="Normal 3 3 14" xfId="6225"/>
    <cellStyle name="Normal 3 3 15" xfId="6226"/>
    <cellStyle name="Normal 3 3 16" xfId="6227"/>
    <cellStyle name="Normal 3 3 17" xfId="6228"/>
    <cellStyle name="Normal 3 3 18" xfId="6229"/>
    <cellStyle name="Normal 3 3 19" xfId="6230"/>
    <cellStyle name="Normal 3 3 2" xfId="6231"/>
    <cellStyle name="Normal 3 3 2 2" xfId="6232"/>
    <cellStyle name="Normal 3 3 2 2 2" xfId="6233"/>
    <cellStyle name="Normal 3 3 20" xfId="6234"/>
    <cellStyle name="Normal 3 3 21" xfId="6235"/>
    <cellStyle name="Normal 3 3 22" xfId="6236"/>
    <cellStyle name="Normal 3 3 23" xfId="6237"/>
    <cellStyle name="Normal 3 3 24" xfId="6238"/>
    <cellStyle name="Normal 3 3 25" xfId="6239"/>
    <cellStyle name="Normal 3 3 26" xfId="6240"/>
    <cellStyle name="Normal 3 3 27" xfId="6241"/>
    <cellStyle name="Normal 3 3 28" xfId="6242"/>
    <cellStyle name="Normal 3 3 3" xfId="6243"/>
    <cellStyle name="Normal 3 3 3 2" xfId="6244"/>
    <cellStyle name="Normal 3 3 3 3" xfId="6245"/>
    <cellStyle name="Normal 3 3 4" xfId="6246"/>
    <cellStyle name="Normal 3 3 4 2" xfId="6247"/>
    <cellStyle name="Normal 3 3 5" xfId="6248"/>
    <cellStyle name="Normal 3 3 6" xfId="6249"/>
    <cellStyle name="Normal 3 3 7" xfId="6250"/>
    <cellStyle name="Normal 3 3 8" xfId="6251"/>
    <cellStyle name="Normal 3 3 9" xfId="6252"/>
    <cellStyle name="Normal 3 4" xfId="6253"/>
    <cellStyle name="Normal 3 4 10" xfId="6254"/>
    <cellStyle name="Normal 3 4 11" xfId="6255"/>
    <cellStyle name="Normal 3 4 12" xfId="6256"/>
    <cellStyle name="Normal 3 4 13" xfId="6257"/>
    <cellStyle name="Normal 3 4 14" xfId="6258"/>
    <cellStyle name="Normal 3 4 15" xfId="6259"/>
    <cellStyle name="Normal 3 4 16" xfId="6260"/>
    <cellStyle name="Normal 3 4 17" xfId="6261"/>
    <cellStyle name="Normal 3 4 18" xfId="6262"/>
    <cellStyle name="Normal 3 4 19" xfId="6263"/>
    <cellStyle name="Normal 3 4 2" xfId="6264"/>
    <cellStyle name="Normal 3 4 2 2" xfId="6265"/>
    <cellStyle name="Normal 3 4 20" xfId="6266"/>
    <cellStyle name="Normal 3 4 21" xfId="6267"/>
    <cellStyle name="Normal 3 4 22" xfId="6268"/>
    <cellStyle name="Normal 3 4 23" xfId="6269"/>
    <cellStyle name="Normal 3 4 24" xfId="6270"/>
    <cellStyle name="Normal 3 4 25" xfId="6271"/>
    <cellStyle name="Normal 3 4 26" xfId="6272"/>
    <cellStyle name="Normal 3 4 3" xfId="6273"/>
    <cellStyle name="Normal 3 4 4" xfId="6274"/>
    <cellStyle name="Normal 3 4 5" xfId="6275"/>
    <cellStyle name="Normal 3 4 6" xfId="6276"/>
    <cellStyle name="Normal 3 4 7" xfId="6277"/>
    <cellStyle name="Normal 3 4 8" xfId="6278"/>
    <cellStyle name="Normal 3 4 9" xfId="6279"/>
    <cellStyle name="Normal 3 5" xfId="6280"/>
    <cellStyle name="Normal 3 5 10" xfId="6281"/>
    <cellStyle name="Normal 3 5 11" xfId="6282"/>
    <cellStyle name="Normal 3 5 12" xfId="6283"/>
    <cellStyle name="Normal 3 5 13" xfId="6284"/>
    <cellStyle name="Normal 3 5 14" xfId="6285"/>
    <cellStyle name="Normal 3 5 15" xfId="6286"/>
    <cellStyle name="Normal 3 5 16" xfId="6287"/>
    <cellStyle name="Normal 3 5 17" xfId="6288"/>
    <cellStyle name="Normal 3 5 18" xfId="6289"/>
    <cellStyle name="Normal 3 5 19" xfId="6290"/>
    <cellStyle name="Normal 3 5 2" xfId="6291"/>
    <cellStyle name="Normal 3 5 2 2" xfId="6292"/>
    <cellStyle name="Normal 3 5 20" xfId="6293"/>
    <cellStyle name="Normal 3 5 21" xfId="6294"/>
    <cellStyle name="Normal 3 5 22" xfId="6295"/>
    <cellStyle name="Normal 3 5 23" xfId="6296"/>
    <cellStyle name="Normal 3 5 24" xfId="6297"/>
    <cellStyle name="Normal 3 5 25" xfId="6298"/>
    <cellStyle name="Normal 3 5 26" xfId="6299"/>
    <cellStyle name="Normal 3 5 3" xfId="6300"/>
    <cellStyle name="Normal 3 5 4" xfId="6301"/>
    <cellStyle name="Normal 3 5 5" xfId="6302"/>
    <cellStyle name="Normal 3 5 6" xfId="6303"/>
    <cellStyle name="Normal 3 5 7" xfId="6304"/>
    <cellStyle name="Normal 3 5 8" xfId="6305"/>
    <cellStyle name="Normal 3 5 9" xfId="6306"/>
    <cellStyle name="Normal 3 51" xfId="6307"/>
    <cellStyle name="Normal 3 6" xfId="6308"/>
    <cellStyle name="Normal 3 6 2" xfId="6309"/>
    <cellStyle name="Normal 3 6 2 2" xfId="6310"/>
    <cellStyle name="Normal 3 6 2 3" xfId="6311"/>
    <cellStyle name="Normal 3 6 2 4" xfId="6312"/>
    <cellStyle name="Normal 3 6 2 5" xfId="6313"/>
    <cellStyle name="Normal 3 6 3" xfId="6314"/>
    <cellStyle name="Normal 3 7" xfId="6315"/>
    <cellStyle name="Normal 3 7 3" xfId="6316"/>
    <cellStyle name="Normal 3 8" xfId="6317"/>
    <cellStyle name="Normal 3 9" xfId="6318"/>
    <cellStyle name="Normal 3_(Kolar Circle) Format_Meeting DECEMBER _ 2010" xfId="6319"/>
    <cellStyle name="Normal 30" xfId="6320"/>
    <cellStyle name="Normal 30 2" xfId="6321"/>
    <cellStyle name="Normal 30 2 2" xfId="6322"/>
    <cellStyle name="Normal 30 3" xfId="6323"/>
    <cellStyle name="Normal 30 3 2" xfId="6324"/>
    <cellStyle name="Normal 31" xfId="6325"/>
    <cellStyle name="Normal 31 2" xfId="6326"/>
    <cellStyle name="Normal 31 2 2" xfId="6327"/>
    <cellStyle name="Normal 31 3" xfId="6328"/>
    <cellStyle name="Normal 31 3 2" xfId="6329"/>
    <cellStyle name="Normal 32" xfId="6330"/>
    <cellStyle name="Normal 32 2" xfId="6331"/>
    <cellStyle name="Normal 32 2 2" xfId="6332"/>
    <cellStyle name="Normal 32 3" xfId="6333"/>
    <cellStyle name="Normal 32 3 2" xfId="6334"/>
    <cellStyle name="Normal 33" xfId="6335"/>
    <cellStyle name="Normal 33 2" xfId="6336"/>
    <cellStyle name="Normal 33 2 2" xfId="6337"/>
    <cellStyle name="Normal 33 3" xfId="6338"/>
    <cellStyle name="Normal 33 3 2" xfId="6339"/>
    <cellStyle name="Normal 33 4" xfId="6340"/>
    <cellStyle name="Normal 33 5" xfId="6341"/>
    <cellStyle name="Normal 34" xfId="6342"/>
    <cellStyle name="Normal 34 2" xfId="6343"/>
    <cellStyle name="Normal 34 2 2" xfId="6344"/>
    <cellStyle name="Normal 34 3" xfId="6345"/>
    <cellStyle name="Normal 35" xfId="6346"/>
    <cellStyle name="Normal 35 2" xfId="6347"/>
    <cellStyle name="Normal 35 2 2" xfId="6348"/>
    <cellStyle name="Normal 35 3" xfId="6349"/>
    <cellStyle name="Normal 35 3 2" xfId="6350"/>
    <cellStyle name="Normal 35 4" xfId="6351"/>
    <cellStyle name="Normal 35 5" xfId="6352"/>
    <cellStyle name="Normal 36" xfId="6353"/>
    <cellStyle name="Normal 36 2" xfId="6354"/>
    <cellStyle name="Normal 36 2 2" xfId="6355"/>
    <cellStyle name="Normal 36 3" xfId="6356"/>
    <cellStyle name="Normal 36 3 2" xfId="6357"/>
    <cellStyle name="Normal 36 4" xfId="6358"/>
    <cellStyle name="Normal 36 5" xfId="6359"/>
    <cellStyle name="Normal 37" xfId="6360"/>
    <cellStyle name="Normal 37 2" xfId="6361"/>
    <cellStyle name="Normal 37 2 2" xfId="6362"/>
    <cellStyle name="Normal 37 3" xfId="6363"/>
    <cellStyle name="Normal 37 3 2" xfId="6364"/>
    <cellStyle name="Normal 37 4" xfId="6365"/>
    <cellStyle name="Normal 37 5" xfId="6366"/>
    <cellStyle name="Normal 38" xfId="6367"/>
    <cellStyle name="Normal 38 2" xfId="6368"/>
    <cellStyle name="Normal 38 2 2" xfId="6369"/>
    <cellStyle name="Normal 38 3" xfId="6370"/>
    <cellStyle name="Normal 38 3 2" xfId="6371"/>
    <cellStyle name="Normal 38 4" xfId="6372"/>
    <cellStyle name="Normal 39" xfId="6373"/>
    <cellStyle name="Normal 39 2" xfId="6374"/>
    <cellStyle name="Normal 39 2 2" xfId="6375"/>
    <cellStyle name="Normal 39 3" xfId="6376"/>
    <cellStyle name="Normal 39 4" xfId="6377"/>
    <cellStyle name="Normal 4" xfId="6378"/>
    <cellStyle name="Normal 4 10" xfId="6379"/>
    <cellStyle name="Normal 4 10 2" xfId="6380"/>
    <cellStyle name="Normal 4 10 3" xfId="6381"/>
    <cellStyle name="Normal 4 11" xfId="6382"/>
    <cellStyle name="Normal 4 12" xfId="6383"/>
    <cellStyle name="Normal 4 13" xfId="6384"/>
    <cellStyle name="Normal 4 14" xfId="6385"/>
    <cellStyle name="Normal 4 15" xfId="6386"/>
    <cellStyle name="Normal 4 16" xfId="6387"/>
    <cellStyle name="Normal 4 2" xfId="6388"/>
    <cellStyle name="Normal 4 2 2" xfId="6389"/>
    <cellStyle name="Normal 4 2 2 2" xfId="6390"/>
    <cellStyle name="Normal 4 2 2 2 2" xfId="6391"/>
    <cellStyle name="Normal 4 2 2 3" xfId="6392"/>
    <cellStyle name="Normal 4 2 3" xfId="6393"/>
    <cellStyle name="Normal 4 2 3 2" xfId="6394"/>
    <cellStyle name="Normal 4 2 4" xfId="6395"/>
    <cellStyle name="Normal 4 2 5" xfId="6396"/>
    <cellStyle name="Normal 4 2 6" xfId="6397"/>
    <cellStyle name="Normal 4 2 7" xfId="6398"/>
    <cellStyle name="Normal 4 2 8" xfId="6399"/>
    <cellStyle name="Normal 4 2 9" xfId="6400"/>
    <cellStyle name="Normal 4 2_Zonal TotalTotal" xfId="6401"/>
    <cellStyle name="Normal 4 3" xfId="6402"/>
    <cellStyle name="Normal 4 3 2" xfId="6403"/>
    <cellStyle name="Normal 4 3 2 2" xfId="6404"/>
    <cellStyle name="Normal 4 3 2 3" xfId="6405"/>
    <cellStyle name="Normal 4 3 3" xfId="6406"/>
    <cellStyle name="Normal 4 3 3 2" xfId="6407"/>
    <cellStyle name="Normal 4 3 4" xfId="6408"/>
    <cellStyle name="Normal 4 3 5" xfId="6409"/>
    <cellStyle name="Normal 4 3 6" xfId="6410"/>
    <cellStyle name="Normal 4 3 7" xfId="6411"/>
    <cellStyle name="Normal 4 3_May-11 RNR WS GK Format" xfId="6412"/>
    <cellStyle name="Normal 4 4" xfId="6413"/>
    <cellStyle name="Normal 4 4 2" xfId="6414"/>
    <cellStyle name="Normal 4 4 2 2" xfId="6415"/>
    <cellStyle name="Normal 4 4 3" xfId="6416"/>
    <cellStyle name="Normal 4 4 3 2" xfId="6417"/>
    <cellStyle name="Normal 4 4 4" xfId="6418"/>
    <cellStyle name="Normal 4 5" xfId="6419"/>
    <cellStyle name="Normal 4 5 2" xfId="6420"/>
    <cellStyle name="Normal 4 5 3" xfId="6421"/>
    <cellStyle name="Normal 4 6" xfId="6422"/>
    <cellStyle name="Normal 4 6 2" xfId="6423"/>
    <cellStyle name="Normal 4 6 2 2" xfId="6424"/>
    <cellStyle name="Normal 4 6 2 3" xfId="6425"/>
    <cellStyle name="Normal 4 6 3" xfId="6426"/>
    <cellStyle name="Normal 4 6 4" xfId="6427"/>
    <cellStyle name="Normal 4 7" xfId="6428"/>
    <cellStyle name="Normal 4 7 2" xfId="6429"/>
    <cellStyle name="Normal 4 7 3" xfId="6430"/>
    <cellStyle name="Normal 4 7 4" xfId="6431"/>
    <cellStyle name="Normal 4 7 5" xfId="6432"/>
    <cellStyle name="Normal 4 8" xfId="6433"/>
    <cellStyle name="Normal 4 8 2" xfId="6434"/>
    <cellStyle name="Normal 4 8 3" xfId="6435"/>
    <cellStyle name="Normal 4 9" xfId="6436"/>
    <cellStyle name="Normal 4 9 2" xfId="6437"/>
    <cellStyle name="Normal 4 9 3" xfId="6438"/>
    <cellStyle name="Normal 4_A-April-10 New Revised Meeting Notes of Bgm Cir" xfId="6439"/>
    <cellStyle name="Normal 40" xfId="6440"/>
    <cellStyle name="Normal 40 2" xfId="6441"/>
    <cellStyle name="Normal 40 2 2" xfId="6442"/>
    <cellStyle name="Normal 40 3" xfId="6443"/>
    <cellStyle name="Normal 40 3 2" xfId="6444"/>
    <cellStyle name="Normal 40 4" xfId="6445"/>
    <cellStyle name="Normal 40 5" xfId="6446"/>
    <cellStyle name="Normal 41" xfId="6447"/>
    <cellStyle name="Normal 41 2" xfId="6448"/>
    <cellStyle name="Normal 41 2 2" xfId="6449"/>
    <cellStyle name="Normal 41 3" xfId="6450"/>
    <cellStyle name="Normal 42" xfId="6451"/>
    <cellStyle name="Normal 42 2" xfId="6452"/>
    <cellStyle name="Normal 42 2 2" xfId="6453"/>
    <cellStyle name="Normal 42 3" xfId="6454"/>
    <cellStyle name="Normal 43" xfId="6455"/>
    <cellStyle name="Normal 43 2" xfId="6456"/>
    <cellStyle name="Normal 43 2 2" xfId="6457"/>
    <cellStyle name="Normal 43 3" xfId="6458"/>
    <cellStyle name="Normal 44" xfId="6459"/>
    <cellStyle name="Normal 44 2" xfId="6460"/>
    <cellStyle name="Normal 44 2 2" xfId="6461"/>
    <cellStyle name="Normal 44 3" xfId="6462"/>
    <cellStyle name="Normal 45" xfId="6463"/>
    <cellStyle name="Normal 45 2" xfId="6464"/>
    <cellStyle name="Normal 45 2 2" xfId="6465"/>
    <cellStyle name="Normal 45 3" xfId="6466"/>
    <cellStyle name="Normal 46" xfId="6467"/>
    <cellStyle name="Normal 46 2" xfId="6468"/>
    <cellStyle name="Normal 46 2 2" xfId="6469"/>
    <cellStyle name="Normal 46 3" xfId="6470"/>
    <cellStyle name="Normal 47" xfId="6471"/>
    <cellStyle name="Normal 47 2" xfId="6472"/>
    <cellStyle name="Normal 47 2 2" xfId="6473"/>
    <cellStyle name="Normal 47 3" xfId="6474"/>
    <cellStyle name="Normal 48" xfId="6475"/>
    <cellStyle name="Normal 48 2" xfId="6476"/>
    <cellStyle name="Normal 48 2 2" xfId="6477"/>
    <cellStyle name="Normal 48 3" xfId="6478"/>
    <cellStyle name="Normal 49" xfId="6479"/>
    <cellStyle name="Normal 49 2" xfId="6480"/>
    <cellStyle name="Normal 49 2 2" xfId="6481"/>
    <cellStyle name="Normal 49 3" xfId="6482"/>
    <cellStyle name="Normal 5" xfId="6483"/>
    <cellStyle name="Normal 5 10" xfId="6484"/>
    <cellStyle name="Normal 5 11" xfId="6485"/>
    <cellStyle name="Normal 5 12" xfId="6486"/>
    <cellStyle name="Normal 5 13" xfId="6487"/>
    <cellStyle name="Normal 5 14" xfId="6488"/>
    <cellStyle name="Normal 5 15" xfId="6489"/>
    <cellStyle name="Normal 5 2" xfId="6490"/>
    <cellStyle name="Normal 5 2 10" xfId="6491"/>
    <cellStyle name="Normal 5 2 2" xfId="6492"/>
    <cellStyle name="Normal 5 2 2 2" xfId="6493"/>
    <cellStyle name="Normal 5 2 2 3" xfId="6494"/>
    <cellStyle name="Normal 5 2 3" xfId="6495"/>
    <cellStyle name="Normal 5 2 4" xfId="6496"/>
    <cellStyle name="Normal 5 2 5" xfId="6497"/>
    <cellStyle name="Normal 5 2 6" xfId="6498"/>
    <cellStyle name="Normal 5 2 7" xfId="6499"/>
    <cellStyle name="Normal 5 2 8" xfId="6500"/>
    <cellStyle name="Normal 5 2 9" xfId="6501"/>
    <cellStyle name="Normal 5 2_Zonal TotalTotal" xfId="6502"/>
    <cellStyle name="Normal 5 3" xfId="6503"/>
    <cellStyle name="Normal 5 3 2" xfId="6504"/>
    <cellStyle name="Normal 5 3 3" xfId="6505"/>
    <cellStyle name="Normal 5 3 4" xfId="6506"/>
    <cellStyle name="Normal 5 3 5" xfId="6507"/>
    <cellStyle name="Normal 5 4" xfId="6508"/>
    <cellStyle name="Normal 5 4 2" xfId="6509"/>
    <cellStyle name="Normal 5 4 3" xfId="6510"/>
    <cellStyle name="Normal 5 5" xfId="6511"/>
    <cellStyle name="Normal 5 5 2" xfId="6512"/>
    <cellStyle name="Normal 5 5 3" xfId="6513"/>
    <cellStyle name="Normal 5 6" xfId="6514"/>
    <cellStyle name="Normal 5 7" xfId="6515"/>
    <cellStyle name="Normal 5 7 2" xfId="6516"/>
    <cellStyle name="Normal 5 8" xfId="6517"/>
    <cellStyle name="Normal 5 9" xfId="6518"/>
    <cellStyle name="Normal 5_awrd" xfId="6519"/>
    <cellStyle name="Normal 50" xfId="6520"/>
    <cellStyle name="Normal 50 2" xfId="6521"/>
    <cellStyle name="Normal 50 2 2" xfId="6522"/>
    <cellStyle name="Normal 50 3" xfId="6523"/>
    <cellStyle name="Normal 50 3 2" xfId="6524"/>
    <cellStyle name="Normal 50 4" xfId="6525"/>
    <cellStyle name="Normal 51" xfId="6526"/>
    <cellStyle name="Normal 51 18" xfId="6527"/>
    <cellStyle name="Normal 51 2" xfId="6528"/>
    <cellStyle name="Normal 51 3" xfId="6529"/>
    <cellStyle name="Normal 52" xfId="6530"/>
    <cellStyle name="Normal 52 2" xfId="6531"/>
    <cellStyle name="Normal 52 2 2" xfId="6532"/>
    <cellStyle name="Normal 52 3" xfId="6533"/>
    <cellStyle name="Normal 53" xfId="6534"/>
    <cellStyle name="Normal 53 10" xfId="6535"/>
    <cellStyle name="Normal 53 2" xfId="6536"/>
    <cellStyle name="Normal 53 2 2" xfId="6537"/>
    <cellStyle name="Normal 53 3" xfId="6538"/>
    <cellStyle name="Normal 53 4" xfId="6539"/>
    <cellStyle name="Normal 53 5" xfId="6540"/>
    <cellStyle name="Normal 53 6" xfId="6541"/>
    <cellStyle name="Normal 54" xfId="6542"/>
    <cellStyle name="Normal 54 2" xfId="6543"/>
    <cellStyle name="Normal 54 2 2" xfId="6544"/>
    <cellStyle name="Normal 54 3" xfId="6545"/>
    <cellStyle name="Normal 55" xfId="6546"/>
    <cellStyle name="Normal 55 2" xfId="6547"/>
    <cellStyle name="Normal 55 2 2" xfId="6548"/>
    <cellStyle name="Normal 56" xfId="6549"/>
    <cellStyle name="Normal 56 2" xfId="6550"/>
    <cellStyle name="Normal 56 2 2" xfId="6551"/>
    <cellStyle name="Normal 56 3" xfId="6552"/>
    <cellStyle name="Normal 56 3 2" xfId="6553"/>
    <cellStyle name="Normal 56 3 3" xfId="6554"/>
    <cellStyle name="Normal 56 4" xfId="6555"/>
    <cellStyle name="Normal 57" xfId="6556"/>
    <cellStyle name="Normal 57 2" xfId="6557"/>
    <cellStyle name="Normal 57 2 2" xfId="6558"/>
    <cellStyle name="Normal 57 2 3" xfId="6559"/>
    <cellStyle name="Normal 57 3" xfId="6560"/>
    <cellStyle name="Normal 57 4" xfId="6561"/>
    <cellStyle name="Normal 57 5" xfId="6562"/>
    <cellStyle name="Normal 57 6" xfId="6563"/>
    <cellStyle name="Normal 57_AT&amp;C LOSS March-10Hubli Zone(1)." xfId="6564"/>
    <cellStyle name="Normal 58" xfId="6565"/>
    <cellStyle name="Normal 58 2" xfId="6566"/>
    <cellStyle name="Normal 58 2 2" xfId="6567"/>
    <cellStyle name="Normal 58 2 3" xfId="6568"/>
    <cellStyle name="Normal 58 2 4" xfId="6569"/>
    <cellStyle name="Normal 58 2 5" xfId="6570"/>
    <cellStyle name="Normal 58 3" xfId="6571"/>
    <cellStyle name="Normal 58 4" xfId="6572"/>
    <cellStyle name="Normal 59" xfId="6573"/>
    <cellStyle name="Normal 59 2" xfId="6574"/>
    <cellStyle name="Normal 59 2 2" xfId="6575"/>
    <cellStyle name="Normal 59 2 3" xfId="6576"/>
    <cellStyle name="Normal 59 3" xfId="6577"/>
    <cellStyle name="Normal 59 4" xfId="6578"/>
    <cellStyle name="Normal 59 5" xfId="6579"/>
    <cellStyle name="Normal 59 6" xfId="6580"/>
    <cellStyle name="Normal 59 7" xfId="6581"/>
    <cellStyle name="Normal 6" xfId="6582"/>
    <cellStyle name="Normal 6 10" xfId="6583"/>
    <cellStyle name="Normal 6 11" xfId="6584"/>
    <cellStyle name="Normal 6 12" xfId="6585"/>
    <cellStyle name="Normal 6 13" xfId="6586"/>
    <cellStyle name="Normal 6 14" xfId="6587"/>
    <cellStyle name="Normal 6 15" xfId="6588"/>
    <cellStyle name="Normal 6 16" xfId="6589"/>
    <cellStyle name="Normal 6 17" xfId="6590"/>
    <cellStyle name="Normal 6 18" xfId="6591"/>
    <cellStyle name="Normal 6 19" xfId="6592"/>
    <cellStyle name="Normal 6 2" xfId="6593"/>
    <cellStyle name="Normal 6 2 10" xfId="6594"/>
    <cellStyle name="Normal 6 2 11" xfId="6595"/>
    <cellStyle name="Normal 6 2 12" xfId="6596"/>
    <cellStyle name="Normal 6 2 13" xfId="6597"/>
    <cellStyle name="Normal 6 2 14" xfId="6598"/>
    <cellStyle name="Normal 6 2 15" xfId="6599"/>
    <cellStyle name="Normal 6 2 16" xfId="6600"/>
    <cellStyle name="Normal 6 2 2" xfId="6601"/>
    <cellStyle name="Normal 6 2 2 2" xfId="6602"/>
    <cellStyle name="Normal 6 2 2 3" xfId="6603"/>
    <cellStyle name="Normal 6 2 2 4" xfId="6604"/>
    <cellStyle name="Normal 6 2 2 5" xfId="6605"/>
    <cellStyle name="Normal 6 2 2 6" xfId="6606"/>
    <cellStyle name="Normal 6 2 2 7" xfId="6607"/>
    <cellStyle name="Normal 6 2 2 8" xfId="6608"/>
    <cellStyle name="Normal 6 2 2_Zonal TotalTotal" xfId="6609"/>
    <cellStyle name="Normal 6 2 3" xfId="6610"/>
    <cellStyle name="Normal 6 2 3 2" xfId="6611"/>
    <cellStyle name="Normal 6 2 4" xfId="6612"/>
    <cellStyle name="Normal 6 2 5" xfId="6613"/>
    <cellStyle name="Normal 6 2 6" xfId="6614"/>
    <cellStyle name="Normal 6 2 7" xfId="6615"/>
    <cellStyle name="Normal 6 2 8" xfId="6616"/>
    <cellStyle name="Normal 6 2 9" xfId="6617"/>
    <cellStyle name="Normal 6 2_Zonal TotalTotal" xfId="6618"/>
    <cellStyle name="Normal 6 20" xfId="6619"/>
    <cellStyle name="Normal 6 21" xfId="6620"/>
    <cellStyle name="Normal 6 22" xfId="6621"/>
    <cellStyle name="Normal 6 23" xfId="6622"/>
    <cellStyle name="Normal 6 24" xfId="6623"/>
    <cellStyle name="Normal 6 25" xfId="6624"/>
    <cellStyle name="Normal 6 26" xfId="6625"/>
    <cellStyle name="Normal 6 27" xfId="6626"/>
    <cellStyle name="Normal 6 3" xfId="6627"/>
    <cellStyle name="Normal 6 3 10" xfId="6628"/>
    <cellStyle name="Normal 6 3 2" xfId="6629"/>
    <cellStyle name="Normal 6 3 3" xfId="6630"/>
    <cellStyle name="Normal 6 3 4" xfId="6631"/>
    <cellStyle name="Normal 6 3 5" xfId="6632"/>
    <cellStyle name="Normal 6 3 6" xfId="6633"/>
    <cellStyle name="Normal 6 3 7" xfId="6634"/>
    <cellStyle name="Normal 6 3 8" xfId="6635"/>
    <cellStyle name="Normal 6 3 9" xfId="6636"/>
    <cellStyle name="Normal 6 3_Zonal TotalTotal" xfId="6637"/>
    <cellStyle name="Normal 6 4" xfId="6638"/>
    <cellStyle name="Normal 6 4 2" xfId="6639"/>
    <cellStyle name="Normal 6 4 3" xfId="6640"/>
    <cellStyle name="Normal 6 4 4" xfId="6641"/>
    <cellStyle name="Normal 6 5" xfId="6642"/>
    <cellStyle name="Normal 6 5 2" xfId="6643"/>
    <cellStyle name="Normal 6 6" xfId="6644"/>
    <cellStyle name="Normal 6 6 2" xfId="6645"/>
    <cellStyle name="Normal 6 7" xfId="6646"/>
    <cellStyle name="Normal 6 7 2" xfId="6647"/>
    <cellStyle name="Normal 6 8" xfId="6648"/>
    <cellStyle name="Normal 6 9" xfId="6649"/>
    <cellStyle name="Normal 6_Agenda-24" xfId="6650"/>
    <cellStyle name="Normal 60" xfId="6651"/>
    <cellStyle name="Normal 60 2" xfId="6652"/>
    <cellStyle name="Normal 60 2 2" xfId="6653"/>
    <cellStyle name="Normal 60 2 3" xfId="6654"/>
    <cellStyle name="Normal 60 3" xfId="6655"/>
    <cellStyle name="Normal 60 3 2" xfId="6656"/>
    <cellStyle name="Normal 60 3 3" xfId="6657"/>
    <cellStyle name="Normal 60 4" xfId="6658"/>
    <cellStyle name="Normal 60 5" xfId="6659"/>
    <cellStyle name="Normal 60 6" xfId="6660"/>
    <cellStyle name="Normal 60 6 2" xfId="6661"/>
    <cellStyle name="Normal 60 7" xfId="6662"/>
    <cellStyle name="Normal 60_May-11 RNR WS GK Format" xfId="6663"/>
    <cellStyle name="Normal 61" xfId="6664"/>
    <cellStyle name="Normal 61 2" xfId="6665"/>
    <cellStyle name="Normal 61 2 2" xfId="6666"/>
    <cellStyle name="Normal 61 2 3" xfId="6667"/>
    <cellStyle name="Normal 61 3" xfId="6668"/>
    <cellStyle name="Normal 61 4" xfId="6669"/>
    <cellStyle name="Normal 61 5" xfId="6670"/>
    <cellStyle name="Normal 61 6" xfId="6671"/>
    <cellStyle name="Normal 62" xfId="6672"/>
    <cellStyle name="Normal 62 2" xfId="6673"/>
    <cellStyle name="Normal 62 2 2" xfId="6674"/>
    <cellStyle name="Normal 62 2 3" xfId="6675"/>
    <cellStyle name="Normal 62 3" xfId="6676"/>
    <cellStyle name="Normal 62 4" xfId="6677"/>
    <cellStyle name="Normal 62 5" xfId="6678"/>
    <cellStyle name="Normal 63" xfId="6679"/>
    <cellStyle name="Normal 63 2" xfId="6680"/>
    <cellStyle name="Normal 64" xfId="6681"/>
    <cellStyle name="Normal 64 2" xfId="6682"/>
    <cellStyle name="Normal 65" xfId="6683"/>
    <cellStyle name="Normal 65 2" xfId="6684"/>
    <cellStyle name="Normal 66" xfId="6685"/>
    <cellStyle name="Normal 66 2" xfId="6686"/>
    <cellStyle name="Normal 66 2 2" xfId="6687"/>
    <cellStyle name="Normal 66 2 3" xfId="6688"/>
    <cellStyle name="Normal 66 3" xfId="6689"/>
    <cellStyle name="Normal 66 4" xfId="6690"/>
    <cellStyle name="Normal 67" xfId="6691"/>
    <cellStyle name="Normal 67 2" xfId="6692"/>
    <cellStyle name="Normal 67 3" xfId="6693"/>
    <cellStyle name="Normal 68" xfId="6694"/>
    <cellStyle name="Normal 68 2" xfId="6695"/>
    <cellStyle name="Normal 68 3" xfId="6696"/>
    <cellStyle name="Normal 68 4" xfId="6697"/>
    <cellStyle name="Normal 69" xfId="6698"/>
    <cellStyle name="Normal 7" xfId="6699"/>
    <cellStyle name="Normal 7 10" xfId="6700"/>
    <cellStyle name="Normal 7 11" xfId="6701"/>
    <cellStyle name="Normal 7 12" xfId="6702"/>
    <cellStyle name="Normal 7 13" xfId="6703"/>
    <cellStyle name="Normal 7 14" xfId="6704"/>
    <cellStyle name="Normal 7 15" xfId="6705"/>
    <cellStyle name="Normal 7 16" xfId="6706"/>
    <cellStyle name="Normal 7 17" xfId="6707"/>
    <cellStyle name="Normal 7 18" xfId="6708"/>
    <cellStyle name="Normal 7 19" xfId="6709"/>
    <cellStyle name="Normal 7 2" xfId="6710"/>
    <cellStyle name="Normal 7 2 2" xfId="6711"/>
    <cellStyle name="Normal 7 2 2 2" xfId="6712"/>
    <cellStyle name="Normal 7 2 2 2 2" xfId="6713"/>
    <cellStyle name="Normal 7 2 2 2 2 2" xfId="6714"/>
    <cellStyle name="Normal 7 2 2 2 3" xfId="6715"/>
    <cellStyle name="Normal 7 2 2 2 3 2" xfId="6716"/>
    <cellStyle name="Normal 7 2 2 3" xfId="6717"/>
    <cellStyle name="Normal 7 2 2 4" xfId="6718"/>
    <cellStyle name="Normal 7 2 2 4 2" xfId="6719"/>
    <cellStyle name="Normal 7 2 2 4 3" xfId="6720"/>
    <cellStyle name="Normal 7 2 2 5" xfId="6721"/>
    <cellStyle name="Normal 7 2 3" xfId="6722"/>
    <cellStyle name="Normal 7 2 3 2" xfId="6723"/>
    <cellStyle name="Normal 7 2 3 2 2" xfId="6724"/>
    <cellStyle name="Normal 7 2 3 2 3" xfId="6725"/>
    <cellStyle name="Normal 7 2 3 3" xfId="6726"/>
    <cellStyle name="Normal 7 2 3 4" xfId="6727"/>
    <cellStyle name="Normal 7 2 4" xfId="6728"/>
    <cellStyle name="Normal 7 2 5" xfId="6729"/>
    <cellStyle name="Normal 7 2 6" xfId="6730"/>
    <cellStyle name="Normal 7 2 7" xfId="6731"/>
    <cellStyle name="Normal 7 2 8" xfId="6732"/>
    <cellStyle name="Normal 7 2 9" xfId="6733"/>
    <cellStyle name="Normal 7 2_Zonal TotalTotal" xfId="6734"/>
    <cellStyle name="Normal 7 3" xfId="6735"/>
    <cellStyle name="Normal 7 3 2" xfId="6736"/>
    <cellStyle name="Normal 7 3 3" xfId="6737"/>
    <cellStyle name="Normal 7 3 4" xfId="6738"/>
    <cellStyle name="Normal 7 3 5" xfId="6739"/>
    <cellStyle name="Normal 7 4" xfId="6740"/>
    <cellStyle name="Normal 7 4 2" xfId="6741"/>
    <cellStyle name="Normal 7 4 3" xfId="6742"/>
    <cellStyle name="Normal 7 4 4" xfId="6743"/>
    <cellStyle name="Normal 7 4 5" xfId="6744"/>
    <cellStyle name="Normal 7 5" xfId="6745"/>
    <cellStyle name="Normal 7 5 2" xfId="6746"/>
    <cellStyle name="Normal 7 6" xfId="6747"/>
    <cellStyle name="Normal 7 7" xfId="6748"/>
    <cellStyle name="Normal 7 8" xfId="6749"/>
    <cellStyle name="Normal 7 9" xfId="6750"/>
    <cellStyle name="Normal 7_Zonal TotalTotal" xfId="6751"/>
    <cellStyle name="Normal 70" xfId="6752"/>
    <cellStyle name="Normal 70 2" xfId="6753"/>
    <cellStyle name="Normal 71" xfId="6754"/>
    <cellStyle name="Normal 71 2" xfId="6755"/>
    <cellStyle name="Normal 71 3" xfId="6756"/>
    <cellStyle name="Normal 72" xfId="6757"/>
    <cellStyle name="Normal 72 2" xfId="6758"/>
    <cellStyle name="Normal 73" xfId="6759"/>
    <cellStyle name="Normal 73 2" xfId="6760"/>
    <cellStyle name="Normal 74" xfId="6761"/>
    <cellStyle name="Normal 74 2" xfId="6762"/>
    <cellStyle name="Normal 75" xfId="6763"/>
    <cellStyle name="Normal 75 2" xfId="6764"/>
    <cellStyle name="Normal 76" xfId="6765"/>
    <cellStyle name="Normal 76 2" xfId="6766"/>
    <cellStyle name="Normal 76 3" xfId="6767"/>
    <cellStyle name="Normal 77" xfId="6768"/>
    <cellStyle name="Normal 77 2" xfId="6769"/>
    <cellStyle name="Normal 78" xfId="6770"/>
    <cellStyle name="Normal 79" xfId="6771"/>
    <cellStyle name="Normal 8" xfId="6772"/>
    <cellStyle name="Normal 8 10" xfId="6773"/>
    <cellStyle name="Normal 8 11" xfId="6774"/>
    <cellStyle name="Normal 8 12" xfId="6775"/>
    <cellStyle name="Normal 8 13" xfId="6776"/>
    <cellStyle name="Normal 8 14" xfId="6777"/>
    <cellStyle name="Normal 8 15" xfId="6778"/>
    <cellStyle name="Normal 8 16" xfId="6779"/>
    <cellStyle name="Normal 8 2" xfId="6780"/>
    <cellStyle name="Normal 8 2 10" xfId="6781"/>
    <cellStyle name="Normal 8 2 2" xfId="6782"/>
    <cellStyle name="Normal 8 2 2 2" xfId="6783"/>
    <cellStyle name="Normal 8 2 2 3" xfId="6784"/>
    <cellStyle name="Normal 8 2 2 4" xfId="6785"/>
    <cellStyle name="Normal 8 2 2 5" xfId="6786"/>
    <cellStyle name="Normal 8 2 3" xfId="6787"/>
    <cellStyle name="Normal 8 2 3 2" xfId="6788"/>
    <cellStyle name="Normal 8 2 4" xfId="6789"/>
    <cellStyle name="Normal 8 2 5" xfId="6790"/>
    <cellStyle name="Normal 8 2 6" xfId="6791"/>
    <cellStyle name="Normal 8 2 7" xfId="6792"/>
    <cellStyle name="Normal 8 2 8" xfId="6793"/>
    <cellStyle name="Normal 8 2 9" xfId="6794"/>
    <cellStyle name="Normal 8 2_Zonal TotalTotal" xfId="6795"/>
    <cellStyle name="Normal 8 3" xfId="6796"/>
    <cellStyle name="Normal 8 3 2" xfId="6797"/>
    <cellStyle name="Normal 8 3 2 2" xfId="6798"/>
    <cellStyle name="Normal 8 3 2 3" xfId="6799"/>
    <cellStyle name="Normal 8 3 3" xfId="6800"/>
    <cellStyle name="Normal 8 3 4" xfId="6801"/>
    <cellStyle name="Normal 8 3 5" xfId="6802"/>
    <cellStyle name="Normal 8 3 6" xfId="6803"/>
    <cellStyle name="Normal 8 3_May-11 RNR WS GK Format" xfId="6804"/>
    <cellStyle name="Normal 8 4" xfId="6805"/>
    <cellStyle name="Normal 8 5" xfId="6806"/>
    <cellStyle name="Normal 8 5 2" xfId="6807"/>
    <cellStyle name="Normal 8 5 3" xfId="6808"/>
    <cellStyle name="Normal 8 6" xfId="6809"/>
    <cellStyle name="Normal 8 6 2" xfId="6810"/>
    <cellStyle name="Normal 8 6 3" xfId="6811"/>
    <cellStyle name="Normal 8 7" xfId="6812"/>
    <cellStyle name="Normal 8 8" xfId="6813"/>
    <cellStyle name="Normal 8 9" xfId="6814"/>
    <cellStyle name="Normal 8_Zonal TotalTotal" xfId="6815"/>
    <cellStyle name="Normal 80" xfId="6816"/>
    <cellStyle name="Normal 80 2" xfId="6817"/>
    <cellStyle name="Normal 81" xfId="6818"/>
    <cellStyle name="Normal 82" xfId="6819"/>
    <cellStyle name="Normal 83" xfId="6820"/>
    <cellStyle name="Normal 84" xfId="6821"/>
    <cellStyle name="Normal 84 2" xfId="6822"/>
    <cellStyle name="Normal 85" xfId="6823"/>
    <cellStyle name="Normal 85 2" xfId="6824"/>
    <cellStyle name="Normal 86" xfId="6825"/>
    <cellStyle name="Normal 86 2" xfId="6826"/>
    <cellStyle name="Normal 87" xfId="6827"/>
    <cellStyle name="Normal 87 2" xfId="6828"/>
    <cellStyle name="Normal 88" xfId="6829"/>
    <cellStyle name="Normal 88 2" xfId="6830"/>
    <cellStyle name="Normal 89" xfId="6831"/>
    <cellStyle name="Normal 89 2" xfId="6832"/>
    <cellStyle name="Normal 9" xfId="6833"/>
    <cellStyle name="Normal 9 10" xfId="6834"/>
    <cellStyle name="Normal 9 11" xfId="6835"/>
    <cellStyle name="Normal 9 12" xfId="6836"/>
    <cellStyle name="Normal 9 13" xfId="6837"/>
    <cellStyle name="Normal 9 14" xfId="6838"/>
    <cellStyle name="Normal 9 15" xfId="6839"/>
    <cellStyle name="Normal 9 16" xfId="6840"/>
    <cellStyle name="Normal 9 2" xfId="6841"/>
    <cellStyle name="Normal 9 2 2" xfId="6842"/>
    <cellStyle name="Normal 9 2 2 2" xfId="6843"/>
    <cellStyle name="Normal 9 2 2 3" xfId="6844"/>
    <cellStyle name="Normal 9 2 3" xfId="6845"/>
    <cellStyle name="Normal 9 2 3 2" xfId="6846"/>
    <cellStyle name="Normal 9 2 3 3" xfId="6847"/>
    <cellStyle name="Normal 9 2 3 4" xfId="6848"/>
    <cellStyle name="Normal 9 2 3 4 4 2" xfId="6849"/>
    <cellStyle name="Normal 9 2 3 5" xfId="6850"/>
    <cellStyle name="Normal 9 2 4" xfId="6851"/>
    <cellStyle name="Normal 9 2 5" xfId="6852"/>
    <cellStyle name="Normal 9 2 6" xfId="6853"/>
    <cellStyle name="Normal 9 2 7" xfId="6854"/>
    <cellStyle name="Normal 9 2 8" xfId="6855"/>
    <cellStyle name="Normal 9 2 9" xfId="6856"/>
    <cellStyle name="Normal 9 2_Zonal TotalTotal" xfId="6857"/>
    <cellStyle name="Normal 9 3" xfId="6858"/>
    <cellStyle name="Normal 9 3 2" xfId="6859"/>
    <cellStyle name="Normal 9 3 3" xfId="6860"/>
    <cellStyle name="Normal 9 3 4" xfId="6861"/>
    <cellStyle name="Normal 9 4" xfId="6862"/>
    <cellStyle name="Normal 9 4 2" xfId="6863"/>
    <cellStyle name="Normal 9 4 3" xfId="6864"/>
    <cellStyle name="Normal 9 5" xfId="6865"/>
    <cellStyle name="Normal 9 6" xfId="6866"/>
    <cellStyle name="Normal 9 7" xfId="6867"/>
    <cellStyle name="Normal 9 8" xfId="6868"/>
    <cellStyle name="Normal 9 9" xfId="6869"/>
    <cellStyle name="Normal 9_May-11 RNR WS GK Format" xfId="6870"/>
    <cellStyle name="Normal 90" xfId="6871"/>
    <cellStyle name="Normal 90 2" xfId="6872"/>
    <cellStyle name="Normal 91" xfId="6873"/>
    <cellStyle name="Normal 91 2" xfId="6874"/>
    <cellStyle name="Normal 92" xfId="6875"/>
    <cellStyle name="Normal 92 2" xfId="6876"/>
    <cellStyle name="Normal 93" xfId="6877"/>
    <cellStyle name="Normal 93 2" xfId="6878"/>
    <cellStyle name="Normal 94" xfId="6879"/>
    <cellStyle name="Normal 94 2" xfId="6880"/>
    <cellStyle name="Normal 95" xfId="6881"/>
    <cellStyle name="Normal 95 2" xfId="6882"/>
    <cellStyle name="Normal 96" xfId="6883"/>
    <cellStyle name="Normal 96 2" xfId="6884"/>
    <cellStyle name="Normal 97" xfId="6885"/>
    <cellStyle name="Normal 97 2" xfId="6886"/>
    <cellStyle name="Normal 98" xfId="6887"/>
    <cellStyle name="Normal 98 2" xfId="6888"/>
    <cellStyle name="Normal 99" xfId="6889"/>
    <cellStyle name="Normal 99 2" xfId="6890"/>
    <cellStyle name="Normal_RURAl_Atc.xls Manjunath" xfId="6891"/>
    <cellStyle name="normální_laroux" xfId="6892"/>
    <cellStyle name="Note 10" xfId="6893"/>
    <cellStyle name="Note 10 2" xfId="6894"/>
    <cellStyle name="Note 11" xfId="6895"/>
    <cellStyle name="Note 12" xfId="6896"/>
    <cellStyle name="Note 2" xfId="6897"/>
    <cellStyle name="Note 2 10" xfId="6898"/>
    <cellStyle name="Note 2 11" xfId="6899"/>
    <cellStyle name="Note 2 12" xfId="6900"/>
    <cellStyle name="Note 2 13" xfId="6901"/>
    <cellStyle name="Note 2 14" xfId="6902"/>
    <cellStyle name="Note 2 15" xfId="6903"/>
    <cellStyle name="Note 2 16" xfId="6904"/>
    <cellStyle name="Note 2 17" xfId="6905"/>
    <cellStyle name="Note 2 18" xfId="6906"/>
    <cellStyle name="Note 2 19" xfId="6907"/>
    <cellStyle name="Note 2 2" xfId="6908"/>
    <cellStyle name="Note 2 2 2" xfId="6909"/>
    <cellStyle name="Note 2 2 3" xfId="6910"/>
    <cellStyle name="Note 2 2 4" xfId="6911"/>
    <cellStyle name="Note 2 2 5" xfId="6912"/>
    <cellStyle name="Note 2 20" xfId="6913"/>
    <cellStyle name="Note 2 21" xfId="6914"/>
    <cellStyle name="Note 2 22" xfId="6915"/>
    <cellStyle name="Note 2 23" xfId="6916"/>
    <cellStyle name="Note 2 24" xfId="6917"/>
    <cellStyle name="Note 2 25" xfId="6918"/>
    <cellStyle name="Note 2 26" xfId="6919"/>
    <cellStyle name="Note 2 27" xfId="6920"/>
    <cellStyle name="Note 2 28" xfId="6921"/>
    <cellStyle name="Note 2 29" xfId="6922"/>
    <cellStyle name="Note 2 3" xfId="6923"/>
    <cellStyle name="Note 2 3 2" xfId="6924"/>
    <cellStyle name="Note 2 3 3" xfId="6925"/>
    <cellStyle name="Note 2 3 4" xfId="6926"/>
    <cellStyle name="Note 2 30" xfId="6927"/>
    <cellStyle name="Note 2 31" xfId="6928"/>
    <cellStyle name="Note 2 32" xfId="6929"/>
    <cellStyle name="Note 2 33" xfId="6930"/>
    <cellStyle name="Note 2 34" xfId="6931"/>
    <cellStyle name="Note 2 35" xfId="6932"/>
    <cellStyle name="Note 2 36" xfId="6933"/>
    <cellStyle name="Note 2 37" xfId="6934"/>
    <cellStyle name="Note 2 38" xfId="6935"/>
    <cellStyle name="Note 2 39" xfId="6936"/>
    <cellStyle name="Note 2 4" xfId="6937"/>
    <cellStyle name="Note 2 40" xfId="6938"/>
    <cellStyle name="Note 2 41" xfId="6939"/>
    <cellStyle name="Note 2 42" xfId="6940"/>
    <cellStyle name="Note 2 43" xfId="6941"/>
    <cellStyle name="Note 2 44" xfId="6942"/>
    <cellStyle name="Note 2 45" xfId="6943"/>
    <cellStyle name="Note 2 46" xfId="6944"/>
    <cellStyle name="Note 2 47" xfId="6945"/>
    <cellStyle name="Note 2 48" xfId="6946"/>
    <cellStyle name="Note 2 49" xfId="6947"/>
    <cellStyle name="Note 2 5" xfId="6948"/>
    <cellStyle name="Note 2 50" xfId="6949"/>
    <cellStyle name="Note 2 51" xfId="6950"/>
    <cellStyle name="Note 2 51 2" xfId="6951"/>
    <cellStyle name="Note 2 52" xfId="6952"/>
    <cellStyle name="Note 2 53" xfId="6953"/>
    <cellStyle name="Note 2 54" xfId="6954"/>
    <cellStyle name="Note 2 55" xfId="6955"/>
    <cellStyle name="Note 2 56" xfId="6956"/>
    <cellStyle name="Note 2 57" xfId="6957"/>
    <cellStyle name="Note 2 58" xfId="6958"/>
    <cellStyle name="Note 2 59" xfId="6959"/>
    <cellStyle name="Note 2 6" xfId="6960"/>
    <cellStyle name="Note 2 60" xfId="6961"/>
    <cellStyle name="Note 2 7" xfId="6962"/>
    <cellStyle name="Note 2 8" xfId="6963"/>
    <cellStyle name="Note 2 9" xfId="6964"/>
    <cellStyle name="Note 2_lt" xfId="6965"/>
    <cellStyle name="Note 3" xfId="6966"/>
    <cellStyle name="Note 3 10" xfId="6967"/>
    <cellStyle name="Note 3 11" xfId="6968"/>
    <cellStyle name="Note 3 12" xfId="6969"/>
    <cellStyle name="Note 3 13" xfId="6970"/>
    <cellStyle name="Note 3 14" xfId="6971"/>
    <cellStyle name="Note 3 15" xfId="6972"/>
    <cellStyle name="Note 3 16" xfId="6973"/>
    <cellStyle name="Note 3 17" xfId="6974"/>
    <cellStyle name="Note 3 18" xfId="6975"/>
    <cellStyle name="Note 3 19" xfId="6976"/>
    <cellStyle name="Note 3 2" xfId="6977"/>
    <cellStyle name="Note 3 2 2" xfId="6978"/>
    <cellStyle name="Note 3 2 3" xfId="6979"/>
    <cellStyle name="Note 3 20" xfId="6980"/>
    <cellStyle name="Note 3 21" xfId="6981"/>
    <cellStyle name="Note 3 22" xfId="6982"/>
    <cellStyle name="Note 3 23" xfId="6983"/>
    <cellStyle name="Note 3 24" xfId="6984"/>
    <cellStyle name="Note 3 25" xfId="6985"/>
    <cellStyle name="Note 3 25 2" xfId="6986"/>
    <cellStyle name="Note 3 26" xfId="6987"/>
    <cellStyle name="Note 3 27" xfId="6988"/>
    <cellStyle name="Note 3 28" xfId="6989"/>
    <cellStyle name="Note 3 29" xfId="6990"/>
    <cellStyle name="Note 3 3" xfId="6991"/>
    <cellStyle name="Note 3 3 2" xfId="6992"/>
    <cellStyle name="Note 3 3 3" xfId="6993"/>
    <cellStyle name="Note 3 30" xfId="6994"/>
    <cellStyle name="Note 3 31" xfId="6995"/>
    <cellStyle name="Note 3 32" xfId="6996"/>
    <cellStyle name="Note 3 33" xfId="6997"/>
    <cellStyle name="Note 3 34" xfId="6998"/>
    <cellStyle name="Note 3 35" xfId="6999"/>
    <cellStyle name="Note 3 4" xfId="7000"/>
    <cellStyle name="Note 3 5" xfId="7001"/>
    <cellStyle name="Note 3 6" xfId="7002"/>
    <cellStyle name="Note 3 7" xfId="7003"/>
    <cellStyle name="Note 3 8" xfId="7004"/>
    <cellStyle name="Note 3 9" xfId="7005"/>
    <cellStyle name="Note 3_lt" xfId="7006"/>
    <cellStyle name="Note 4" xfId="7007"/>
    <cellStyle name="Note 4 10" xfId="7008"/>
    <cellStyle name="Note 4 11" xfId="7009"/>
    <cellStyle name="Note 4 12" xfId="7010"/>
    <cellStyle name="Note 4 13" xfId="7011"/>
    <cellStyle name="Note 4 14" xfId="7012"/>
    <cellStyle name="Note 4 15" xfId="7013"/>
    <cellStyle name="Note 4 16" xfId="7014"/>
    <cellStyle name="Note 4 17" xfId="7015"/>
    <cellStyle name="Note 4 18" xfId="7016"/>
    <cellStyle name="Note 4 19" xfId="7017"/>
    <cellStyle name="Note 4 2" xfId="7018"/>
    <cellStyle name="Note 4 20" xfId="7019"/>
    <cellStyle name="Note 4 21" xfId="7020"/>
    <cellStyle name="Note 4 22" xfId="7021"/>
    <cellStyle name="Note 4 23" xfId="7022"/>
    <cellStyle name="Note 4 24" xfId="7023"/>
    <cellStyle name="Note 4 25" xfId="7024"/>
    <cellStyle name="Note 4 26" xfId="7025"/>
    <cellStyle name="Note 4 3" xfId="7026"/>
    <cellStyle name="Note 4 4" xfId="7027"/>
    <cellStyle name="Note 4 5" xfId="7028"/>
    <cellStyle name="Note 4 6" xfId="7029"/>
    <cellStyle name="Note 4 7" xfId="7030"/>
    <cellStyle name="Note 4 8" xfId="7031"/>
    <cellStyle name="Note 4 9" xfId="7032"/>
    <cellStyle name="Note 4_lt" xfId="7033"/>
    <cellStyle name="Note 5" xfId="7034"/>
    <cellStyle name="Note 5 10" xfId="7035"/>
    <cellStyle name="Note 5 11" xfId="7036"/>
    <cellStyle name="Note 5 12" xfId="7037"/>
    <cellStyle name="Note 5 13" xfId="7038"/>
    <cellStyle name="Note 5 14" xfId="7039"/>
    <cellStyle name="Note 5 15" xfId="7040"/>
    <cellStyle name="Note 5 16" xfId="7041"/>
    <cellStyle name="Note 5 17" xfId="7042"/>
    <cellStyle name="Note 5 18" xfId="7043"/>
    <cellStyle name="Note 5 19" xfId="7044"/>
    <cellStyle name="Note 5 2" xfId="7045"/>
    <cellStyle name="Note 5 20" xfId="7046"/>
    <cellStyle name="Note 5 21" xfId="7047"/>
    <cellStyle name="Note 5 22" xfId="7048"/>
    <cellStyle name="Note 5 23" xfId="7049"/>
    <cellStyle name="Note 5 24" xfId="7050"/>
    <cellStyle name="Note 5 25" xfId="7051"/>
    <cellStyle name="Note 5 26" xfId="7052"/>
    <cellStyle name="Note 5 3" xfId="7053"/>
    <cellStyle name="Note 5 4" xfId="7054"/>
    <cellStyle name="Note 5 5" xfId="7055"/>
    <cellStyle name="Note 5 6" xfId="7056"/>
    <cellStyle name="Note 5 7" xfId="7057"/>
    <cellStyle name="Note 5 8" xfId="7058"/>
    <cellStyle name="Note 5 9" xfId="7059"/>
    <cellStyle name="Note 6" xfId="7060"/>
    <cellStyle name="Note 6 10" xfId="7061"/>
    <cellStyle name="Note 6 11" xfId="7062"/>
    <cellStyle name="Note 6 12" xfId="7063"/>
    <cellStyle name="Note 6 13" xfId="7064"/>
    <cellStyle name="Note 6 14" xfId="7065"/>
    <cellStyle name="Note 6 15" xfId="7066"/>
    <cellStyle name="Note 6 16" xfId="7067"/>
    <cellStyle name="Note 6 17" xfId="7068"/>
    <cellStyle name="Note 6 18" xfId="7069"/>
    <cellStyle name="Note 6 19" xfId="7070"/>
    <cellStyle name="Note 6 2" xfId="7071"/>
    <cellStyle name="Note 6 20" xfId="7072"/>
    <cellStyle name="Note 6 21" xfId="7073"/>
    <cellStyle name="Note 6 22" xfId="7074"/>
    <cellStyle name="Note 6 23" xfId="7075"/>
    <cellStyle name="Note 6 24" xfId="7076"/>
    <cellStyle name="Note 6 25" xfId="7077"/>
    <cellStyle name="Note 6 26" xfId="7078"/>
    <cellStyle name="Note 6 3" xfId="7079"/>
    <cellStyle name="Note 6 4" xfId="7080"/>
    <cellStyle name="Note 6 5" xfId="7081"/>
    <cellStyle name="Note 6 6" xfId="7082"/>
    <cellStyle name="Note 6 7" xfId="7083"/>
    <cellStyle name="Note 6 8" xfId="7084"/>
    <cellStyle name="Note 6 9" xfId="7085"/>
    <cellStyle name="Note 7" xfId="7086"/>
    <cellStyle name="Note 7 2" xfId="7087"/>
    <cellStyle name="Note 7 2 2" xfId="7088"/>
    <cellStyle name="Note 7 3" xfId="7089"/>
    <cellStyle name="Note 7 4" xfId="7090"/>
    <cellStyle name="Note 7 5" xfId="7091"/>
    <cellStyle name="Note 7 6" xfId="7092"/>
    <cellStyle name="Note 7 7" xfId="7093"/>
    <cellStyle name="Note 7 8" xfId="7094"/>
    <cellStyle name="Note 7 9" xfId="7095"/>
    <cellStyle name="Note 8" xfId="7096"/>
    <cellStyle name="Note 8 2" xfId="7097"/>
    <cellStyle name="Note 8 2 2" xfId="7098"/>
    <cellStyle name="Note 8 3" xfId="7099"/>
    <cellStyle name="Note 8 4" xfId="7100"/>
    <cellStyle name="Note 8 5" xfId="7101"/>
    <cellStyle name="Note 8 6" xfId="7102"/>
    <cellStyle name="Note 8 7" xfId="7103"/>
    <cellStyle name="Note 8 8" xfId="7104"/>
    <cellStyle name="Note 8 9" xfId="7105"/>
    <cellStyle name="Note 9" xfId="7106"/>
    <cellStyle name="Note 9 2" xfId="7107"/>
    <cellStyle name="Œ…‹æØ‚è [0.00]_Region Orders (2)" xfId="7108"/>
    <cellStyle name="Œ…‹æØ‚è_Region Orders (2)" xfId="7109"/>
    <cellStyle name="OffSheet" xfId="7110"/>
    <cellStyle name="Output 2" xfId="7111"/>
    <cellStyle name="Output 2 10" xfId="7112"/>
    <cellStyle name="Output 2 11" xfId="7113"/>
    <cellStyle name="Output 2 12" xfId="7114"/>
    <cellStyle name="Output 2 13" xfId="7115"/>
    <cellStyle name="Output 2 14" xfId="7116"/>
    <cellStyle name="Output 2 15" xfId="7117"/>
    <cellStyle name="Output 2 2" xfId="7118"/>
    <cellStyle name="Output 2 2 2" xfId="7119"/>
    <cellStyle name="Output 2 3" xfId="7120"/>
    <cellStyle name="Output 2 4" xfId="7121"/>
    <cellStyle name="Output 2 5" xfId="7122"/>
    <cellStyle name="Output 2 6" xfId="7123"/>
    <cellStyle name="Output 2 7" xfId="7124"/>
    <cellStyle name="Output 2 8" xfId="7125"/>
    <cellStyle name="Output 2 9" xfId="7126"/>
    <cellStyle name="Output 2_C-1  to C-3 Foramt" xfId="7127"/>
    <cellStyle name="Output 3" xfId="7128"/>
    <cellStyle name="Output 3 10" xfId="7129"/>
    <cellStyle name="Output 3 11" xfId="7130"/>
    <cellStyle name="Output 3 12" xfId="7131"/>
    <cellStyle name="Output 3 13" xfId="7132"/>
    <cellStyle name="Output 3 14" xfId="7133"/>
    <cellStyle name="Output 3 2" xfId="7134"/>
    <cellStyle name="Output 3 3" xfId="7135"/>
    <cellStyle name="Output 3 4" xfId="7136"/>
    <cellStyle name="Output 3 5" xfId="7137"/>
    <cellStyle name="Output 3 6" xfId="7138"/>
    <cellStyle name="Output 3 7" xfId="7139"/>
    <cellStyle name="Output 3 8" xfId="7140"/>
    <cellStyle name="Output 3 9" xfId="7141"/>
    <cellStyle name="Output 3_C-1  to C-3 Foramt" xfId="7142"/>
    <cellStyle name="Output 4" xfId="7143"/>
    <cellStyle name="Output 4 10" xfId="7144"/>
    <cellStyle name="Output 4 11" xfId="7145"/>
    <cellStyle name="Output 4 12" xfId="7146"/>
    <cellStyle name="Output 4 13" xfId="7147"/>
    <cellStyle name="Output 4 14" xfId="7148"/>
    <cellStyle name="Output 4 2" xfId="7149"/>
    <cellStyle name="Output 4 3" xfId="7150"/>
    <cellStyle name="Output 4 4" xfId="7151"/>
    <cellStyle name="Output 4 5" xfId="7152"/>
    <cellStyle name="Output 4 6" xfId="7153"/>
    <cellStyle name="Output 4 7" xfId="7154"/>
    <cellStyle name="Output 4 8" xfId="7155"/>
    <cellStyle name="Output 4 9" xfId="7156"/>
    <cellStyle name="Output 4_lt" xfId="7157"/>
    <cellStyle name="Output 5" xfId="7158"/>
    <cellStyle name="Output 5 2" xfId="7159"/>
    <cellStyle name="Output 5 3" xfId="7160"/>
    <cellStyle name="Output 5 4" xfId="7161"/>
    <cellStyle name="Output 5 5" xfId="7162"/>
    <cellStyle name="Output 5 6" xfId="7163"/>
    <cellStyle name="Output 5 7" xfId="7164"/>
    <cellStyle name="Output 5 8" xfId="7165"/>
    <cellStyle name="Output 5 9" xfId="7166"/>
    <cellStyle name="Output 6" xfId="7167"/>
    <cellStyle name="Output 7" xfId="7168"/>
    <cellStyle name="Output 8" xfId="7169"/>
    <cellStyle name="Output 9" xfId="7170"/>
    <cellStyle name="per.style" xfId="7171"/>
    <cellStyle name="Percent [0]_#6 Temps &amp; Contractors" xfId="7172"/>
    <cellStyle name="Percent [2]" xfId="7173"/>
    <cellStyle name="Percent [2] 2" xfId="7174"/>
    <cellStyle name="Percent [2] 2 2" xfId="7175"/>
    <cellStyle name="Percent [2] 2 3" xfId="7176"/>
    <cellStyle name="Percent [2] 3" xfId="7177"/>
    <cellStyle name="Percent [2] 3 2" xfId="7178"/>
    <cellStyle name="Percent [2] 3 3" xfId="7179"/>
    <cellStyle name="Percent [2] 4" xfId="7180"/>
    <cellStyle name="Percent [2] 4 2" xfId="7181"/>
    <cellStyle name="Percent [2] 4 3" xfId="7182"/>
    <cellStyle name="Percent [2] 5" xfId="7183"/>
    <cellStyle name="Percent [2] 6" xfId="7184"/>
    <cellStyle name="Percent [2] 7" xfId="7185"/>
    <cellStyle name="Percent [2] 8" xfId="7186"/>
    <cellStyle name="Percent [2] 9" xfId="7187"/>
    <cellStyle name="Percent 10" xfId="7188"/>
    <cellStyle name="Percent 10 2" xfId="7189"/>
    <cellStyle name="Percent 11" xfId="7190"/>
    <cellStyle name="Percent 12" xfId="7191"/>
    <cellStyle name="Percent 13" xfId="7192"/>
    <cellStyle name="Percent 14" xfId="7193"/>
    <cellStyle name="Percent 14 2" xfId="7194"/>
    <cellStyle name="Percent 15" xfId="7195"/>
    <cellStyle name="Percent 15 2" xfId="7196"/>
    <cellStyle name="Percent 16" xfId="7197"/>
    <cellStyle name="Percent 16 2" xfId="7198"/>
    <cellStyle name="Percent 17" xfId="7199"/>
    <cellStyle name="Percent 17 2" xfId="7200"/>
    <cellStyle name="Percent 18" xfId="7201"/>
    <cellStyle name="Percent 18 2" xfId="7202"/>
    <cellStyle name="Percent 19" xfId="7203"/>
    <cellStyle name="Percent 2" xfId="7204"/>
    <cellStyle name="Percent 2 10" xfId="7205"/>
    <cellStyle name="Percent 2 11" xfId="7206"/>
    <cellStyle name="Percent 2 12" xfId="7207"/>
    <cellStyle name="Percent 2 13" xfId="7208"/>
    <cellStyle name="Percent 2 14" xfId="7209"/>
    <cellStyle name="Percent 2 15" xfId="7210"/>
    <cellStyle name="Percent 2 16" xfId="7211"/>
    <cellStyle name="Percent 2 2" xfId="7212"/>
    <cellStyle name="Percent 2 2 2" xfId="7213"/>
    <cellStyle name="Percent 2 2 3" xfId="7214"/>
    <cellStyle name="Percent 2 2 4" xfId="7215"/>
    <cellStyle name="Percent 2 2 5" xfId="7216"/>
    <cellStyle name="Percent 2 2 6" xfId="7217"/>
    <cellStyle name="Percent 2 2 7" xfId="7218"/>
    <cellStyle name="Percent 2 2 8" xfId="7219"/>
    <cellStyle name="Percent 2 2 9" xfId="7220"/>
    <cellStyle name="Percent 2 3" xfId="7221"/>
    <cellStyle name="Percent 2 3 2" xfId="7222"/>
    <cellStyle name="Percent 2 3 3" xfId="7223"/>
    <cellStyle name="Percent 2 3 4" xfId="7224"/>
    <cellStyle name="Percent 2 4" xfId="7225"/>
    <cellStyle name="Percent 2 4 2" xfId="7226"/>
    <cellStyle name="Percent 2 4 3" xfId="7227"/>
    <cellStyle name="Percent 2 5" xfId="7228"/>
    <cellStyle name="Percent 2 6" xfId="7229"/>
    <cellStyle name="Percent 2 7" xfId="7230"/>
    <cellStyle name="Percent 2 8" xfId="7231"/>
    <cellStyle name="Percent 2 9" xfId="7232"/>
    <cellStyle name="Percent 20" xfId="7233"/>
    <cellStyle name="Percent 20 2" xfId="7234"/>
    <cellStyle name="Percent 21" xfId="7235"/>
    <cellStyle name="Percent 22" xfId="7236"/>
    <cellStyle name="Percent 23" xfId="7237"/>
    <cellStyle name="Percent 24" xfId="7238"/>
    <cellStyle name="Percent 25" xfId="7239"/>
    <cellStyle name="Percent 26" xfId="7240"/>
    <cellStyle name="Percent 27" xfId="7241"/>
    <cellStyle name="Percent 28" xfId="7242"/>
    <cellStyle name="Percent 29" xfId="7243"/>
    <cellStyle name="Percent 3" xfId="7244"/>
    <cellStyle name="Percent 3 10" xfId="7245"/>
    <cellStyle name="Percent 3 11" xfId="7246"/>
    <cellStyle name="Percent 3 12" xfId="7247"/>
    <cellStyle name="Percent 3 13" xfId="7248"/>
    <cellStyle name="Percent 3 14" xfId="7249"/>
    <cellStyle name="Percent 3 15" xfId="7250"/>
    <cellStyle name="Percent 3 16" xfId="7251"/>
    <cellStyle name="Percent 3 2" xfId="7252"/>
    <cellStyle name="Percent 3 2 10" xfId="7253"/>
    <cellStyle name="Percent 3 2 2" xfId="7254"/>
    <cellStyle name="Percent 3 2 2 2" xfId="7255"/>
    <cellStyle name="Percent 3 2 3" xfId="7256"/>
    <cellStyle name="Percent 3 2 4" xfId="7257"/>
    <cellStyle name="Percent 3 2 5" xfId="7258"/>
    <cellStyle name="Percent 3 2 6" xfId="7259"/>
    <cellStyle name="Percent 3 2 7" xfId="7260"/>
    <cellStyle name="Percent 3 2 8" xfId="7261"/>
    <cellStyle name="Percent 3 2 9" xfId="7262"/>
    <cellStyle name="Percent 3 3" xfId="7263"/>
    <cellStyle name="Percent 3 3 2" xfId="7264"/>
    <cellStyle name="Percent 3 3 3" xfId="7265"/>
    <cellStyle name="Percent 3 4" xfId="7266"/>
    <cellStyle name="Percent 3 5" xfId="7267"/>
    <cellStyle name="Percent 3 6" xfId="7268"/>
    <cellStyle name="Percent 3 7" xfId="7269"/>
    <cellStyle name="Percent 3 8" xfId="7270"/>
    <cellStyle name="Percent 3 9" xfId="7271"/>
    <cellStyle name="Percent 30" xfId="7272"/>
    <cellStyle name="Percent 31" xfId="7273"/>
    <cellStyle name="Percent 32" xfId="7274"/>
    <cellStyle name="Percent 33" xfId="7275"/>
    <cellStyle name="Percent 34" xfId="7276"/>
    <cellStyle name="Percent 35" xfId="7277"/>
    <cellStyle name="Percent 36" xfId="7278"/>
    <cellStyle name="Percent 37" xfId="7279"/>
    <cellStyle name="Percent 38" xfId="7280"/>
    <cellStyle name="Percent 39" xfId="7281"/>
    <cellStyle name="Percent 4" xfId="7282"/>
    <cellStyle name="Percent 4 2" xfId="7283"/>
    <cellStyle name="Percent 4 2 2" xfId="7284"/>
    <cellStyle name="Percent 4 3" xfId="7285"/>
    <cellStyle name="Percent 4 4" xfId="7286"/>
    <cellStyle name="Percent 4 5" xfId="7287"/>
    <cellStyle name="Percent 40" xfId="7288"/>
    <cellStyle name="Percent 41" xfId="7289"/>
    <cellStyle name="Percent 5" xfId="7290"/>
    <cellStyle name="Percent 5 2" xfId="7291"/>
    <cellStyle name="Percent 5 3" xfId="7292"/>
    <cellStyle name="Percent 6" xfId="7293"/>
    <cellStyle name="Percent 6 2" xfId="7294"/>
    <cellStyle name="Percent 6 3" xfId="7295"/>
    <cellStyle name="Percent 7" xfId="7296"/>
    <cellStyle name="Percent 8" xfId="7297"/>
    <cellStyle name="Percent 8 2" xfId="7298"/>
    <cellStyle name="Percent 9" xfId="7299"/>
    <cellStyle name="Percentage" xfId="7300"/>
    <cellStyle name="Percentage 2" xfId="7301"/>
    <cellStyle name="Percentage 2 2" xfId="7302"/>
    <cellStyle name="Percentage 2 3" xfId="7303"/>
    <cellStyle name="Percentage 3" xfId="7304"/>
    <cellStyle name="Percentage 3 2" xfId="7305"/>
    <cellStyle name="Percentage 3 3" xfId="7306"/>
    <cellStyle name="Percentage 4" xfId="7307"/>
    <cellStyle name="Percentage 4 2" xfId="7308"/>
    <cellStyle name="Percentage 4 3" xfId="7309"/>
    <cellStyle name="Percentage 5" xfId="7310"/>
    <cellStyle name="Percentage 6" xfId="7311"/>
    <cellStyle name="Popis" xfId="7312"/>
    <cellStyle name="Popis 2" xfId="7313"/>
    <cellStyle name="pricing" xfId="7314"/>
    <cellStyle name="Prosent_Ark1" xfId="7315"/>
    <cellStyle name="PSChar" xfId="7316"/>
    <cellStyle name="PSChar 2" xfId="7317"/>
    <cellStyle name="PSChar 3" xfId="7318"/>
    <cellStyle name="PSChar 4" xfId="7319"/>
    <cellStyle name="PSChar 5" xfId="7320"/>
    <cellStyle name="PSChar 6" xfId="7321"/>
    <cellStyle name="Query" xfId="7322"/>
    <cellStyle name="Ratio" xfId="7323"/>
    <cellStyle name="Ratio 2" xfId="7324"/>
    <cellStyle name="Ratio 2 2" xfId="7325"/>
    <cellStyle name="Ratio 2 3" xfId="7326"/>
    <cellStyle name="Ratio 3" xfId="7327"/>
    <cellStyle name="Ratio 3 2" xfId="7328"/>
    <cellStyle name="Ratio 3 3" xfId="7329"/>
    <cellStyle name="Ratio 4" xfId="7330"/>
    <cellStyle name="Ratio 4 2" xfId="7331"/>
    <cellStyle name="Ratio 4 3" xfId="7332"/>
    <cellStyle name="Ratio 5" xfId="7333"/>
    <cellStyle name="Ratio 6" xfId="7334"/>
    <cellStyle name="RevList" xfId="7335"/>
    <cellStyle name="RevList 2" xfId="7336"/>
    <cellStyle name="RevList 2 2" xfId="7337"/>
    <cellStyle name="RevList 2 3" xfId="7338"/>
    <cellStyle name="RevList 3" xfId="7339"/>
    <cellStyle name="RevList 3 2" xfId="7340"/>
    <cellStyle name="RevList 3 3" xfId="7341"/>
    <cellStyle name="RevList 4" xfId="7342"/>
    <cellStyle name="RevList 4 2" xfId="7343"/>
    <cellStyle name="RevList 4 3" xfId="7344"/>
    <cellStyle name="RevList 5" xfId="7345"/>
    <cellStyle name="RevList 6" xfId="7346"/>
    <cellStyle name="Rs." xfId="7347"/>
    <cellStyle name="Rs. 10" xfId="7348"/>
    <cellStyle name="Rs. 11" xfId="7349"/>
    <cellStyle name="Rs. 12" xfId="7350"/>
    <cellStyle name="Rs. 13" xfId="7351"/>
    <cellStyle name="Rs. 14" xfId="7352"/>
    <cellStyle name="Rs. 15" xfId="7353"/>
    <cellStyle name="Rs. 16" xfId="7354"/>
    <cellStyle name="Rs. 17" xfId="7355"/>
    <cellStyle name="Rs. 18" xfId="7356"/>
    <cellStyle name="Rs. 19" xfId="7357"/>
    <cellStyle name="Rs. 2" xfId="7358"/>
    <cellStyle name="Rs. 2 2" xfId="7359"/>
    <cellStyle name="Rs. 20" xfId="7360"/>
    <cellStyle name="Rs. 21" xfId="7361"/>
    <cellStyle name="Rs. 22" xfId="7362"/>
    <cellStyle name="Rs. 23" xfId="7363"/>
    <cellStyle name="Rs. 24" xfId="7364"/>
    <cellStyle name="Rs. 25" xfId="7365"/>
    <cellStyle name="Rs. 3" xfId="7366"/>
    <cellStyle name="Rs. 4" xfId="7367"/>
    <cellStyle name="Rs. 5" xfId="7368"/>
    <cellStyle name="Rs. 6" xfId="7369"/>
    <cellStyle name="Rs. 7" xfId="7370"/>
    <cellStyle name="Rs. 8" xfId="7371"/>
    <cellStyle name="Rs. 9" xfId="7372"/>
    <cellStyle name="Rs._Copy of ATC  FY-2010 to 2011 of Kolar Division." xfId="7373"/>
    <cellStyle name="SheetHeader1" xfId="7374"/>
    <cellStyle name="SheetHeader2" xfId="7375"/>
    <cellStyle name="SheetHeader3" xfId="7376"/>
    <cellStyle name="Sledovaný hypertextový odkaz" xfId="7377"/>
    <cellStyle name="Sledovaný hypertextový odkaz 10" xfId="7378"/>
    <cellStyle name="Sledovaný hypertextový odkaz 11" xfId="7379"/>
    <cellStyle name="Sledovaný hypertextový odkaz 12" xfId="7380"/>
    <cellStyle name="Sledovaný hypertextový odkaz 13" xfId="7381"/>
    <cellStyle name="Sledovaný hypertextový odkaz 14" xfId="7382"/>
    <cellStyle name="Sledovaný hypertextový odkaz 15" xfId="7383"/>
    <cellStyle name="Sledovaný hypertextový odkaz 16" xfId="7384"/>
    <cellStyle name="Sledovaný hypertextový odkaz 17" xfId="7385"/>
    <cellStyle name="Sledovaný hypertextový odkaz 18" xfId="7386"/>
    <cellStyle name="Sledovaný hypertextový odkaz 19" xfId="7387"/>
    <cellStyle name="Sledovaný hypertextový odkaz 2" xfId="7388"/>
    <cellStyle name="Sledovaný hypertextový odkaz 2 2" xfId="7389"/>
    <cellStyle name="Sledovaný hypertextový odkaz 20" xfId="7390"/>
    <cellStyle name="Sledovaný hypertextový odkaz 21" xfId="7391"/>
    <cellStyle name="Sledovaný hypertextový odkaz 22" xfId="7392"/>
    <cellStyle name="Sledovaný hypertextový odkaz 23" xfId="7393"/>
    <cellStyle name="Sledovaný hypertextový odkaz 24" xfId="7394"/>
    <cellStyle name="Sledovaný hypertextový odkaz 25" xfId="7395"/>
    <cellStyle name="Sledovaný hypertextový odkaz 3" xfId="7396"/>
    <cellStyle name="Sledovaný hypertextový odkaz 4" xfId="7397"/>
    <cellStyle name="Sledovaný hypertextový odkaz 5" xfId="7398"/>
    <cellStyle name="Sledovaný hypertextový odkaz 6" xfId="7399"/>
    <cellStyle name="Sledovaný hypertextový odkaz 7" xfId="7400"/>
    <cellStyle name="Sledovaný hypertextový odkaz 8" xfId="7401"/>
    <cellStyle name="Sledovaný hypertextový odkaz 9" xfId="7402"/>
    <cellStyle name="Sledovaný hypertextový odkaz_Copy of ATC  FY-2010 to 2011 of Kolar Division." xfId="7403"/>
    <cellStyle name="Standard_BS14" xfId="7404"/>
    <cellStyle name="Style 1" xfId="7405"/>
    <cellStyle name="Style 1 10" xfId="7406"/>
    <cellStyle name="Style 1 10 2" xfId="7407"/>
    <cellStyle name="Style 1 11" xfId="7408"/>
    <cellStyle name="Style 1 12" xfId="7409"/>
    <cellStyle name="Style 1 13" xfId="7410"/>
    <cellStyle name="Style 1 14" xfId="7411"/>
    <cellStyle name="Style 1 15" xfId="7412"/>
    <cellStyle name="Style 1 16" xfId="7413"/>
    <cellStyle name="Style 1 17" xfId="7414"/>
    <cellStyle name="Style 1 18" xfId="7415"/>
    <cellStyle name="Style 1 19" xfId="7416"/>
    <cellStyle name="Style 1 2" xfId="7417"/>
    <cellStyle name="Style 1 2 2" xfId="7418"/>
    <cellStyle name="Style 1 2 3" xfId="7419"/>
    <cellStyle name="Style 1 2_Capex additional budget required in KMLD" xfId="7420"/>
    <cellStyle name="Style 1 20" xfId="7421"/>
    <cellStyle name="Style 1 21" xfId="7422"/>
    <cellStyle name="Style 1 22" xfId="7423"/>
    <cellStyle name="Style 1 23" xfId="7424"/>
    <cellStyle name="Style 1 24" xfId="7425"/>
    <cellStyle name="Style 1 25" xfId="7426"/>
    <cellStyle name="Style 1 26" xfId="7427"/>
    <cellStyle name="Style 1 27" xfId="7428"/>
    <cellStyle name="Style 1 28" xfId="7429"/>
    <cellStyle name="Style 1 29" xfId="7430"/>
    <cellStyle name="Style 1 3" xfId="7431"/>
    <cellStyle name="Style 1 30" xfId="7432"/>
    <cellStyle name="Style 1 31" xfId="7433"/>
    <cellStyle name="Style 1 32" xfId="7434"/>
    <cellStyle name="Style 1 33" xfId="7435"/>
    <cellStyle name="Style 1 34" xfId="7436"/>
    <cellStyle name="Style 1 35" xfId="7437"/>
    <cellStyle name="Style 1 36" xfId="7438"/>
    <cellStyle name="Style 1 37" xfId="7439"/>
    <cellStyle name="Style 1 38" xfId="7440"/>
    <cellStyle name="Style 1 39" xfId="7441"/>
    <cellStyle name="Style 1 4" xfId="7442"/>
    <cellStyle name="Style 1 40" xfId="7443"/>
    <cellStyle name="Style 1 41" xfId="7444"/>
    <cellStyle name="Style 1 42" xfId="7445"/>
    <cellStyle name="Style 1 43" xfId="7446"/>
    <cellStyle name="Style 1 44" xfId="7447"/>
    <cellStyle name="Style 1 45" xfId="7448"/>
    <cellStyle name="Style 1 46" xfId="7449"/>
    <cellStyle name="Style 1 47" xfId="7450"/>
    <cellStyle name="Style 1 48" xfId="7451"/>
    <cellStyle name="Style 1 49" xfId="7452"/>
    <cellStyle name="Style 1 5" xfId="7453"/>
    <cellStyle name="Style 1 50" xfId="7454"/>
    <cellStyle name="Style 1 51" xfId="7455"/>
    <cellStyle name="Style 1 52" xfId="7456"/>
    <cellStyle name="Style 1 53" xfId="7457"/>
    <cellStyle name="Style 1 54" xfId="7458"/>
    <cellStyle name="Style 1 6" xfId="7459"/>
    <cellStyle name="Style 1 7" xfId="7460"/>
    <cellStyle name="Style 1 8" xfId="7461"/>
    <cellStyle name="Style 1 9" xfId="7462"/>
    <cellStyle name="Style 1_(Kolar Circle) Format_Meeting DECEMBER _ 2010" xfId="7463"/>
    <cellStyle name="Style 2" xfId="7464"/>
    <cellStyle name="Subtotal" xfId="7465"/>
    <cellStyle name="Table Heading 3" xfId="7466"/>
    <cellStyle name="Table Total" xfId="7467"/>
    <cellStyle name="Table_Heading" xfId="7468"/>
    <cellStyle name="Technical_Input" xfId="7469"/>
    <cellStyle name="Times New Roman" xfId="7470"/>
    <cellStyle name="Title 2" xfId="7471"/>
    <cellStyle name="Title 2 10" xfId="7472"/>
    <cellStyle name="Title 2 11" xfId="7473"/>
    <cellStyle name="Title 2 12" xfId="7474"/>
    <cellStyle name="Title 2 13" xfId="7475"/>
    <cellStyle name="Title 2 14" xfId="7476"/>
    <cellStyle name="Title 2 15" xfId="7477"/>
    <cellStyle name="Title 2 2" xfId="7478"/>
    <cellStyle name="Title 2 3" xfId="7479"/>
    <cellStyle name="Title 2 4" xfId="7480"/>
    <cellStyle name="Title 2 5" xfId="7481"/>
    <cellStyle name="Title 2 6" xfId="7482"/>
    <cellStyle name="Title 2 7" xfId="7483"/>
    <cellStyle name="Title 2 8" xfId="7484"/>
    <cellStyle name="Title 2 9" xfId="7485"/>
    <cellStyle name="Title 2_C-1  to C-3 Foramt" xfId="7486"/>
    <cellStyle name="Title 3" xfId="7487"/>
    <cellStyle name="Title 3 10" xfId="7488"/>
    <cellStyle name="Title 3 11" xfId="7489"/>
    <cellStyle name="Title 3 12" xfId="7490"/>
    <cellStyle name="Title 3 13" xfId="7491"/>
    <cellStyle name="Title 3 14" xfId="7492"/>
    <cellStyle name="Title 3 2" xfId="7493"/>
    <cellStyle name="Title 3 2 2" xfId="7494"/>
    <cellStyle name="Title 3 3" xfId="7495"/>
    <cellStyle name="Title 3 4" xfId="7496"/>
    <cellStyle name="Title 3 5" xfId="7497"/>
    <cellStyle name="Title 3 6" xfId="7498"/>
    <cellStyle name="Title 3 7" xfId="7499"/>
    <cellStyle name="Title 3 8" xfId="7500"/>
    <cellStyle name="Title 3 9" xfId="7501"/>
    <cellStyle name="Title 3_C-1  to C-3 Foramt" xfId="7502"/>
    <cellStyle name="Title 4" xfId="7503"/>
    <cellStyle name="Title 4 10" xfId="7504"/>
    <cellStyle name="Title 4 11" xfId="7505"/>
    <cellStyle name="Title 4 12" xfId="7506"/>
    <cellStyle name="Title 4 13" xfId="7507"/>
    <cellStyle name="Title 4 14" xfId="7508"/>
    <cellStyle name="Title 4 2" xfId="7509"/>
    <cellStyle name="Title 4 3" xfId="7510"/>
    <cellStyle name="Title 4 4" xfId="7511"/>
    <cellStyle name="Title 4 5" xfId="7512"/>
    <cellStyle name="Title 4 6" xfId="7513"/>
    <cellStyle name="Title 4 7" xfId="7514"/>
    <cellStyle name="Title 4 8" xfId="7515"/>
    <cellStyle name="Title 4 9" xfId="7516"/>
    <cellStyle name="Title 5" xfId="7517"/>
    <cellStyle name="Title 5 2" xfId="7518"/>
    <cellStyle name="Title 5 3" xfId="7519"/>
    <cellStyle name="Title 5 4" xfId="7520"/>
    <cellStyle name="Title 5 5" xfId="7521"/>
    <cellStyle name="Title 5 6" xfId="7522"/>
    <cellStyle name="Title 5 7" xfId="7523"/>
    <cellStyle name="Title 5 8" xfId="7524"/>
    <cellStyle name="Title 5 9" xfId="7525"/>
    <cellStyle name="Title 6" xfId="7526"/>
    <cellStyle name="Title 7" xfId="7527"/>
    <cellStyle name="Title 8" xfId="7528"/>
    <cellStyle name="Title 9" xfId="7529"/>
    <cellStyle name="Total 2" xfId="7530"/>
    <cellStyle name="Total 2 10" xfId="7531"/>
    <cellStyle name="Total 2 11" xfId="7532"/>
    <cellStyle name="Total 2 12" xfId="7533"/>
    <cellStyle name="Total 2 13" xfId="7534"/>
    <cellStyle name="Total 2 14" xfId="7535"/>
    <cellStyle name="Total 2 15" xfId="7536"/>
    <cellStyle name="Total 2 2" xfId="7537"/>
    <cellStyle name="Total 2 3" xfId="7538"/>
    <cellStyle name="Total 2 4" xfId="7539"/>
    <cellStyle name="Total 2 5" xfId="7540"/>
    <cellStyle name="Total 2 6" xfId="7541"/>
    <cellStyle name="Total 2 7" xfId="7542"/>
    <cellStyle name="Total 2 8" xfId="7543"/>
    <cellStyle name="Total 2 9" xfId="7544"/>
    <cellStyle name="Total 2_C-1  to C-3 Foramt" xfId="7545"/>
    <cellStyle name="Total 3" xfId="7546"/>
    <cellStyle name="Total 3 10" xfId="7547"/>
    <cellStyle name="Total 3 11" xfId="7548"/>
    <cellStyle name="Total 3 12" xfId="7549"/>
    <cellStyle name="Total 3 13" xfId="7550"/>
    <cellStyle name="Total 3 14" xfId="7551"/>
    <cellStyle name="Total 3 2" xfId="7552"/>
    <cellStyle name="Total 3 3" xfId="7553"/>
    <cellStyle name="Total 3 4" xfId="7554"/>
    <cellStyle name="Total 3 5" xfId="7555"/>
    <cellStyle name="Total 3 6" xfId="7556"/>
    <cellStyle name="Total 3 7" xfId="7557"/>
    <cellStyle name="Total 3 8" xfId="7558"/>
    <cellStyle name="Total 3 9" xfId="7559"/>
    <cellStyle name="Total 3_C-1  to C-3 Foramt" xfId="7560"/>
    <cellStyle name="Total 4" xfId="7561"/>
    <cellStyle name="Total 4 10" xfId="7562"/>
    <cellStyle name="Total 4 11" xfId="7563"/>
    <cellStyle name="Total 4 12" xfId="7564"/>
    <cellStyle name="Total 4 13" xfId="7565"/>
    <cellStyle name="Total 4 14" xfId="7566"/>
    <cellStyle name="Total 4 2" xfId="7567"/>
    <cellStyle name="Total 4 3" xfId="7568"/>
    <cellStyle name="Total 4 4" xfId="7569"/>
    <cellStyle name="Total 4 5" xfId="7570"/>
    <cellStyle name="Total 4 6" xfId="7571"/>
    <cellStyle name="Total 4 7" xfId="7572"/>
    <cellStyle name="Total 4 8" xfId="7573"/>
    <cellStyle name="Total 4 9" xfId="7574"/>
    <cellStyle name="Total 4_hyr" xfId="7575"/>
    <cellStyle name="Total 5" xfId="7576"/>
    <cellStyle name="Total 5 2" xfId="7577"/>
    <cellStyle name="Total 5 3" xfId="7578"/>
    <cellStyle name="Total 5 4" xfId="7579"/>
    <cellStyle name="Total 5 5" xfId="7580"/>
    <cellStyle name="Total 5 6" xfId="7581"/>
    <cellStyle name="Total 5 7" xfId="7582"/>
    <cellStyle name="Total 5 8" xfId="7583"/>
    <cellStyle name="Total 5 9" xfId="7584"/>
    <cellStyle name="Total 6" xfId="7585"/>
    <cellStyle name="Total 7" xfId="7586"/>
    <cellStyle name="Total 8" xfId="7587"/>
    <cellStyle name="Total 9" xfId="7588"/>
    <cellStyle name="Tusenskille [0]_Ark1" xfId="7589"/>
    <cellStyle name="Tusenskille_Ark1" xfId="7590"/>
    <cellStyle name="Tusental (0)_pldt" xfId="7591"/>
    <cellStyle name="Tusental_pldt" xfId="7592"/>
    <cellStyle name="unit" xfId="7593"/>
    <cellStyle name="Valuta (0)_pldt" xfId="7594"/>
    <cellStyle name="Valuta [0]_Ark1" xfId="7595"/>
    <cellStyle name="Valuta_Ark1" xfId="7596"/>
    <cellStyle name="Warning Text 2" xfId="7597"/>
    <cellStyle name="Warning Text 2 10" xfId="7598"/>
    <cellStyle name="Warning Text 2 11" xfId="7599"/>
    <cellStyle name="Warning Text 2 12" xfId="7600"/>
    <cellStyle name="Warning Text 2 13" xfId="7601"/>
    <cellStyle name="Warning Text 2 14" xfId="7602"/>
    <cellStyle name="Warning Text 2 2" xfId="7603"/>
    <cellStyle name="Warning Text 2 3" xfId="7604"/>
    <cellStyle name="Warning Text 2 4" xfId="7605"/>
    <cellStyle name="Warning Text 2 5" xfId="7606"/>
    <cellStyle name="Warning Text 2 6" xfId="7607"/>
    <cellStyle name="Warning Text 2 7" xfId="7608"/>
    <cellStyle name="Warning Text 2 8" xfId="7609"/>
    <cellStyle name="Warning Text 2 9" xfId="7610"/>
    <cellStyle name="Warning Text 2_C-1  to C-3 Foramt" xfId="7611"/>
    <cellStyle name="Warning Text 3" xfId="7612"/>
    <cellStyle name="Warning Text 3 10" xfId="7613"/>
    <cellStyle name="Warning Text 3 11" xfId="7614"/>
    <cellStyle name="Warning Text 3 12" xfId="7615"/>
    <cellStyle name="Warning Text 3 13" xfId="7616"/>
    <cellStyle name="Warning Text 3 14" xfId="7617"/>
    <cellStyle name="Warning Text 3 2" xfId="7618"/>
    <cellStyle name="Warning Text 3 3" xfId="7619"/>
    <cellStyle name="Warning Text 3 4" xfId="7620"/>
    <cellStyle name="Warning Text 3 5" xfId="7621"/>
    <cellStyle name="Warning Text 3 6" xfId="7622"/>
    <cellStyle name="Warning Text 3 7" xfId="7623"/>
    <cellStyle name="Warning Text 3 8" xfId="7624"/>
    <cellStyle name="Warning Text 3 9" xfId="7625"/>
    <cellStyle name="Warning Text 3_C-1  to C-3 Foramt" xfId="7626"/>
    <cellStyle name="Warning Text 4" xfId="7627"/>
    <cellStyle name="Warning Text 4 10" xfId="7628"/>
    <cellStyle name="Warning Text 4 11" xfId="7629"/>
    <cellStyle name="Warning Text 4 12" xfId="7630"/>
    <cellStyle name="Warning Text 4 13" xfId="7631"/>
    <cellStyle name="Warning Text 4 14" xfId="7632"/>
    <cellStyle name="Warning Text 4 2" xfId="7633"/>
    <cellStyle name="Warning Text 4 3" xfId="7634"/>
    <cellStyle name="Warning Text 4 4" xfId="7635"/>
    <cellStyle name="Warning Text 4 5" xfId="7636"/>
    <cellStyle name="Warning Text 4 6" xfId="7637"/>
    <cellStyle name="Warning Text 4 7" xfId="7638"/>
    <cellStyle name="Warning Text 4 8" xfId="7639"/>
    <cellStyle name="Warning Text 4 9" xfId="7640"/>
    <cellStyle name="Warning Text 5" xfId="7641"/>
    <cellStyle name="Warning Text 5 2" xfId="7642"/>
    <cellStyle name="Warning Text 5 3" xfId="7643"/>
    <cellStyle name="Warning Text 5 4" xfId="7644"/>
    <cellStyle name="Warning Text 5 5" xfId="7645"/>
    <cellStyle name="Warning Text 5 6" xfId="7646"/>
    <cellStyle name="Warning Text 5 7" xfId="7647"/>
    <cellStyle name="Warning Text 5 8" xfId="7648"/>
    <cellStyle name="Warning Text 5 9" xfId="7649"/>
    <cellStyle name="Warning Text 6" xfId="7650"/>
    <cellStyle name="Warning Text 7" xfId="7651"/>
    <cellStyle name="Warning Text 8" xfId="7652"/>
    <cellStyle name="Warning Text 9" xfId="7653"/>
    <cellStyle name="WIP" xfId="7654"/>
    <cellStyle name="अच्छा" xfId="7655"/>
    <cellStyle name="आउटपुट" xfId="7656"/>
    <cellStyle name="इनपुट" xfId="7657"/>
    <cellStyle name="एक्सेंट1" xfId="7658"/>
    <cellStyle name="एक्सेंट2" xfId="7659"/>
    <cellStyle name="एक्सेंट3" xfId="7660"/>
    <cellStyle name="एक्सेंट4" xfId="7661"/>
    <cellStyle name="एक्सेंट5" xfId="7662"/>
    <cellStyle name="एक्सेंट6" xfId="7663"/>
    <cellStyle name="कक्ष जाँचें" xfId="7664"/>
    <cellStyle name="कुल" xfId="7665"/>
    <cellStyle name="चेतावनी पाठ" xfId="7666"/>
    <cellStyle name="नोट" xfId="7667"/>
    <cellStyle name="न्यूट्रल" xfId="7668"/>
    <cellStyle name="परिकलन" xfId="7669"/>
    <cellStyle name="बुरा" xfId="7670"/>
    <cellStyle name="लिंक्ड कक्ष" xfId="7671"/>
    <cellStyle name="व्याख्यात्मक पाठ" xfId="7672"/>
    <cellStyle name="शीर्ष 1" xfId="7673"/>
    <cellStyle name="शीर्ष 2" xfId="7674"/>
    <cellStyle name="शीर्ष 3" xfId="7675"/>
    <cellStyle name="शीर्ष 4" xfId="7676"/>
    <cellStyle name="शीर्षक" xfId="7677"/>
    <cellStyle name="साधारण 2" xfId="7678"/>
    <cellStyle name="백분율_95" xfId="7679"/>
    <cellStyle name="콤마 [0]_95" xfId="7680"/>
    <cellStyle name="콤마_95" xfId="7681"/>
    <cellStyle name="통화 [0]_95" xfId="7682"/>
    <cellStyle name="통화_95" xfId="7683"/>
    <cellStyle name="표준_2차(A4)-잔여물량정리" xfId="768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MONTHLY\0102\JAN\Sep\GRAPH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PMPC\DataBase\WINDOWS\Profiles\rk\Desktop\220-03%20Latest\Global%20model%2028th%20Fe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Shilpa%20C-6\AT&amp;C\2010-11%20ATC%20received\October%2010%20ATC%20from%20dvns\ATC_oct_10_hyr_dn_org\OCT%2010\ATC\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ANNUAL\9900\YRDATA\CSD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AE-2\TECH\Documents%20and%20Settings\binary\Local%20Settings\Temporary%20Internet%20Files\Content.IE5\O3KFERS3\Iterr\int-BCN-July-09-MD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Databank\1-Projects%20In%20Hand\DFID\ARR%202003-04\Arr%20Petition%202003-04\For%20Submission\ARR%20Forms%20For%20Submis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Documents%20and%20Settings\gangira\Desktop\KPMG\Financial%20Mo\Final%20Model\PF_Modelling_KPMG%20v3.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Sameer's%20folder\MSEB\Tariff%20Filing%202003-04\Outputs\Models\Working%20Models\old\Dispatch%20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C-6%20(ATC%20&amp;%20OTHERS)\AT&amp;C\ATC%20April-2011%20to%20March-2012\Data\ICEA\EMR%20YEARLY\EMR2005-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Users\accounts2\AppData\Local\Microsoft\Windows\Temporary%20Internet%20Files\Content.IE5\40NK7NJN\Databank\1-Projects%20In%20Hand\DFID\ARR%202003-04\Arr%20Petition%202003-04\For%20Submission\ARR%20Forms%20For%20Submiss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AC2A501\ARR%20Forms%20For%20Submis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102\ANNU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BAS\ON%20THE%20JOB\Cost%20Accounting%20Formats\Poorv%20Discom\CAR%20Model\BS\Raw%20TB%20Data%20&amp;%20Cap-CAU%20as%20G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001\GEN%20LO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laita-\C\Documents%20and%20Settings\Lalitha1\My%20Documents\Malathi\Realibility%20Index\Vital%20Stats%20for%20SEE\Jahnavi\Statistics%20(Technical)\STATS-INST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Shilpa%20C-6\AT&amp;C\2010-11%20ATC%20received\October%2010%20ATC%20from%20dvns\ATC_oct_10_hyr_dn_org\OCT%2010\ATC\BAS\ON%20THE%20JOB\Cost%20Accounting%20Formats\Poorv%20Discom\CAR%20Model\BS\Raw%20TB%20Data%20&amp;%20Cap-CAU%20as%20G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LDAILY"/>
      <sheetName val="MPCSSD"/>
      <sheetName val="DTHG"/>
      <sheetName val="Chart1"/>
      <sheetName val="DLC"/>
      <sheetName val="Stationwise Thermal &amp; Hydel Gen"/>
      <sheetName val="Executive Summary -Thermal"/>
      <sheetName val="TWELVE"/>
      <sheetName val="Salient1"/>
      <sheetName val="agl-pump-sets"/>
      <sheetName val="EG"/>
      <sheetName val="pump-sets(AI)"/>
      <sheetName val="installes-capacity"/>
      <sheetName val="per-capita"/>
      <sheetName val="towns&amp;villages"/>
      <sheetName val="overall"/>
      <sheetName val="1"/>
      <sheetName val="R_Abstract"/>
      <sheetName val="A2-02-03"/>
      <sheetName val="Sheet2"/>
      <sheetName val="Sec-5a"/>
      <sheetName val="Sec-1a"/>
      <sheetName val="Sec-8d"/>
      <sheetName val="Sec-3a"/>
      <sheetName val="Sec-1b"/>
      <sheetName val="Sec-1c"/>
      <sheetName val="Sec-8c"/>
      <sheetName val="ATC Loss Red"/>
      <sheetName val="BillingEffi"/>
      <sheetName val="STN WISE EMR"/>
      <sheetName val="A 3.7"/>
      <sheetName val="Sheet4"/>
      <sheetName val="04REL"/>
      <sheetName val="Cat_Ser_load"/>
      <sheetName val="ser released caste wise"/>
      <sheetName val="BREAKUP OF OIL"/>
      <sheetName val="data"/>
      <sheetName val="Costing"/>
      <sheetName val="Bgk SC"/>
      <sheetName val="Bgk ST"/>
      <sheetName val="GLD sc"/>
      <sheetName val="GLD ST"/>
      <sheetName val="ILK SC"/>
      <sheetName val="ILK ST"/>
      <sheetName val="Sheet1"/>
      <sheetName val="Inputs"/>
      <sheetName val="Global model 28th Feb.xls"/>
      <sheetName val="BilanHyCy"/>
      <sheetName val="DimActifloEU"/>
      <sheetName val="DimRacleur"/>
      <sheetName val="CATAGEORY"/>
      <sheetName val="A_3_7"/>
      <sheetName val="Stationwise_Thermal_&amp;_Hydel_Gen"/>
      <sheetName val="Executive_Summary_-Thermal"/>
      <sheetName val="BREAKUP_OF_OIL"/>
      <sheetName val="STN_WISE_EMR"/>
      <sheetName val="A_3_71"/>
      <sheetName val="Stationwise_Thermal_&amp;_Hydel_Ge1"/>
      <sheetName val="Executive_Summary_-Thermal1"/>
      <sheetName val="ATC_Loss_Red"/>
      <sheetName val="ser_released_caste_wise"/>
      <sheetName val="BREAKUP_OF_OIL1"/>
      <sheetName val="STN_WISE_EMR1"/>
      <sheetName val="Measurement Sheet (2) 05.10.20"/>
      <sheetName val="cal"/>
      <sheetName val="Master"/>
      <sheetName val="P&amp;L"/>
      <sheetName val="Addl.40"/>
      <sheetName val="66kv "/>
      <sheetName val="dpc cost"/>
      <sheetName val="SUMMERY"/>
      <sheetName val="R.Hrs. Since Comm"/>
      <sheetName val="Formulas"/>
      <sheetName val="Directors"/>
      <sheetName val="Comp"/>
      <sheetName val="2020-21 ABST"/>
      <sheetName val="Madhugiri"/>
      <sheetName val="qosws "/>
      <sheetName val="j"/>
      <sheetName val="coalmine"/>
      <sheetName val="Supply Cluster-3"/>
      <sheetName val="ATC_Loss_Red1"/>
      <sheetName val="ser_released_caste_wise1"/>
      <sheetName val="A_3_72"/>
      <sheetName val="Stationwise_Thermal_&amp;_Hydel_Ge2"/>
      <sheetName val="Executive_Summary_-Thermal2"/>
      <sheetName val="BREAKUP_OF_OIL2"/>
      <sheetName val="STN_WISE_EMR2"/>
      <sheetName val="ATC_Loss_Red2"/>
      <sheetName val="ser_released_caste_wise2"/>
      <sheetName val="Measurement_Sheet_(2)_05_10_20"/>
      <sheetName val="Supply_Cluster-3"/>
      <sheetName val="Format-15(A)"/>
      <sheetName val="INDEX"/>
      <sheetName val="Stationwise_Thermal_&amp;_Hydel_Ge3"/>
      <sheetName val="Executive_Summary_-Thermal3"/>
      <sheetName val="ATC_Loss_Red3"/>
      <sheetName val="STN_WISE_EMR3"/>
      <sheetName val="ser_released_caste_wise3"/>
      <sheetName val="A_3_73"/>
      <sheetName val="BREAKUP_OF_OIL3"/>
      <sheetName val="Bgk_SC"/>
      <sheetName val="Bgk_ST"/>
      <sheetName val="GLD_sc"/>
      <sheetName val="GLD_ST"/>
      <sheetName val="ILK_SC"/>
      <sheetName val="ILK_ST"/>
      <sheetName val="Global_model_28th_Feb_xls"/>
      <sheetName val="Addl_40"/>
      <sheetName val="66kv_"/>
      <sheetName val="dpc_cost"/>
      <sheetName val="R_Hrs__Since_Comm"/>
      <sheetName val="2020-21_ABST"/>
      <sheetName val="qosws_"/>
      <sheetName val="dv"/>
      <sheetName val="2019"/>
      <sheetName val="report"/>
      <sheetName val="n format-5"/>
      <sheetName val="a1-continuous"/>
      <sheetName val="ip assessment_august.08"/>
      <sheetName val="Bgk_SC1"/>
      <sheetName val="Bgk_ST1"/>
      <sheetName val="GLD_sc1"/>
      <sheetName val="GLD_ST1"/>
      <sheetName val="ILK_SC1"/>
      <sheetName val="ILK_ST1"/>
      <sheetName val="Global_model_28th_Feb_xls1"/>
      <sheetName val="2020-21_ABST1"/>
      <sheetName val="qosws_1"/>
      <sheetName val="#REF"/>
      <sheetName val="ESS -Status"/>
      <sheetName val="Malegaon"/>
      <sheetName val="Nandurbar"/>
      <sheetName val="Kalyan"/>
      <sheetName val="Malegaon PO upto 21.12.17"/>
      <sheetName val="PO Status (2nd Inden MLG )"/>
      <sheetName val="Nandurbar PO 21.12.17"/>
      <sheetName val="(NDB) Urgent Indent 31.12.17"/>
      <sheetName val="PO Status (2nd Indent NDB)"/>
      <sheetName val="Kalyan PO upto 21.12.17"/>
      <sheetName val="PO Status(2nd Indent Kalyan)"/>
      <sheetName val="Pending Payment 21.12.17"/>
      <sheetName val="Pending Insp.21.12.17"/>
      <sheetName val="30% Cost of Mat"/>
      <sheetName val="B-Chart"/>
      <sheetName val="Sheet5"/>
      <sheetName val="DCB CON."/>
      <sheetName val="C.B.ANAL."/>
      <sheetName val="DCB_CON_"/>
      <sheetName val="C_B_ANAL_"/>
      <sheetName val="QFC"/>
      <sheetName val="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chema"/>
      <sheetName val="DBForeC"/>
      <sheetName val="Short-Term"/>
      <sheetName val="R15 00-01"/>
      <sheetName val="DBHis"/>
      <sheetName val="Agri"/>
      <sheetName val="Agri-support"/>
      <sheetName val="Base Year"/>
      <sheetName val="Dom"/>
      <sheetName val="Dom-sup."/>
      <sheetName val="Dom-Free"/>
      <sheetName val="Chart1"/>
      <sheetName val="LT_Ind"/>
      <sheetName val="NonDom"/>
      <sheetName val="LT_WW"/>
      <sheetName val="LT_Street"/>
      <sheetName val="HT Ind"/>
      <sheetName val="Coal"/>
      <sheetName val="Steel"/>
      <sheetName val="Traction"/>
      <sheetName val="Licensees"/>
      <sheetName val="HT_WW"/>
      <sheetName val="HT_Agr"/>
      <sheetName val="Villages"/>
      <sheetName val="Captive"/>
      <sheetName val="Market"/>
      <sheetName val="Load"/>
      <sheetName val="Growth Rates"/>
      <sheetName val="Services"/>
      <sheetName val="Serv-Worksheet"/>
      <sheetName val="High Sens."/>
      <sheetName val="Low Sens."/>
      <sheetName val="Graphs"/>
      <sheetName val="MODI MPSEB ASSESS"/>
      <sheetName val="Assump-Sens."/>
      <sheetName val="Stationwise Thermal &amp; Hydel Gen"/>
      <sheetName val="Executive Summary -Thermal"/>
      <sheetName val="TWELVE"/>
      <sheetName val="ATP"/>
      <sheetName val="data"/>
      <sheetName val="BREAKUP OF OIL"/>
      <sheetName val="Demand"/>
      <sheetName val="Salient1"/>
      <sheetName val="A 3.7"/>
      <sheetName val="04REL"/>
      <sheetName val="Code"/>
      <sheetName val="cls"/>
      <sheetName val="SUMMERY"/>
      <sheetName val="Sheet1"/>
      <sheetName val="PACK (B)"/>
      <sheetName val="dpc cost"/>
      <sheetName val="Discom Details"/>
      <sheetName val="Coalmine"/>
      <sheetName val="UK"/>
      <sheetName val="Cat_Ser_load"/>
      <sheetName val="R_Abstract"/>
      <sheetName val="Schema&quot;[Global model 28th"/>
      <sheetName val="Timesheet"/>
      <sheetName val="Schema_x005f_x0000__x005f_x0000__x005f_x0000__x00"/>
      <sheetName val="Schema_x00"/>
      <sheetName val="A1-Continuous"/>
      <sheetName val="Schema_x005f_x005f_x005f_x0000__x005f_x005f_x0000"/>
      <sheetName val="Schema_x005f_x005f_x005f_x005f_x005f_x005f_x005f_x0000_"/>
      <sheetName val="Setup Variables"/>
      <sheetName val="R15_00-01"/>
      <sheetName val="Base_Year"/>
      <sheetName val="Dom-sup_"/>
      <sheetName val="HT_Ind"/>
      <sheetName val="Growth_Rates"/>
      <sheetName val="High_Sens_"/>
      <sheetName val="Low_Sens_"/>
      <sheetName val="MODI_MPSEB_ASSESS"/>
      <sheetName val="Assump-Sens_"/>
      <sheetName val="Stationwise_Thermal_&amp;_Hydel_Gen"/>
      <sheetName val="Executive_Summary_-Thermal"/>
      <sheetName val="BREAKUP_OF_OIL"/>
      <sheetName val="A_3_7"/>
      <sheetName val="BHANDUP"/>
      <sheetName val="SECQ1"/>
      <sheetName val="R15_00-011"/>
      <sheetName val="Base_Year1"/>
      <sheetName val="Dom-sup_1"/>
      <sheetName val="HT_Ind1"/>
      <sheetName val="Growth_Rates1"/>
      <sheetName val="High_Sens_1"/>
      <sheetName val="Low_Sens_1"/>
      <sheetName val="MODI_MPSEB_ASSESS1"/>
      <sheetName val="Assump-Sens_1"/>
      <sheetName val="Stationwise_Thermal_&amp;_Hydel_Ge1"/>
      <sheetName val="Executive_Summary_-Thermal1"/>
      <sheetName val="BREAKUP_OF_OIL1"/>
      <sheetName val="A_3_71"/>
      <sheetName val="dpc_cost"/>
      <sheetName val="Discom_Details"/>
      <sheetName val="PACK_(B)"/>
      <sheetName val="220 11  bs "/>
      <sheetName val="Material Reciept Status"/>
      <sheetName val="Report"/>
      <sheetName val="STN WISE EMR"/>
      <sheetName val="3"/>
      <sheetName val="40"/>
      <sheetName val="Formulas"/>
      <sheetName val="C.S.GENERATION"/>
      <sheetName val="Schema_x005f_x0000__x005f_x005f_x0000"/>
      <sheetName val="Schema_x005f_x005f_x005f_x0000_"/>
      <sheetName val="Bongaon"/>
      <sheetName val="Jeerat"/>
      <sheetName val="NJP"/>
      <sheetName val="QOSWS "/>
      <sheetName val="final abstract"/>
      <sheetName val="Inputs"/>
      <sheetName val="R15_00-012"/>
      <sheetName val="Base_Year2"/>
      <sheetName val="Dom-sup_2"/>
      <sheetName val="HT_Ind2"/>
      <sheetName val="Growth_Rates2"/>
      <sheetName val="High_Sens_2"/>
      <sheetName val="Low_Sens_2"/>
      <sheetName val="MODI_MPSEB_ASSESS2"/>
      <sheetName val="Assump-Sens_2"/>
      <sheetName val="Stationwise_Thermal_&amp;_Hydel_Ge2"/>
      <sheetName val="Executive_Summary_-Thermal2"/>
      <sheetName val="BREAKUP_OF_OIL2"/>
      <sheetName val="A_3_72"/>
      <sheetName val="PACK_(B)1"/>
      <sheetName val="dpc_cost1"/>
      <sheetName val="Discom_Details1"/>
      <sheetName val="220_11__bs_"/>
      <sheetName val="Material_Reciept_Status"/>
      <sheetName val="R15_00-013"/>
      <sheetName val="Base_Year3"/>
      <sheetName val="Dom-sup_3"/>
      <sheetName val="HT_Ind3"/>
      <sheetName val="Growth_Rates3"/>
      <sheetName val="High_Sens_3"/>
      <sheetName val="Low_Sens_3"/>
      <sheetName val="MODI_MPSEB_ASSESS3"/>
      <sheetName val="Assump-Sens_3"/>
      <sheetName val="Stationwise_Thermal_&amp;_Hydel_Ge3"/>
      <sheetName val="Executive_Summary_-Thermal3"/>
      <sheetName val="BREAKUP_OF_OIL3"/>
      <sheetName val="A_3_73"/>
      <sheetName val="PACK_(B)2"/>
      <sheetName val="dpc_cost2"/>
      <sheetName val="Discom_Details2"/>
      <sheetName val="220_11__bs_1"/>
      <sheetName val="Material_Reciept_Status1"/>
      <sheetName val="CASH-FLOW"/>
      <sheetName val="R15_00-014"/>
      <sheetName val="Base_Year4"/>
      <sheetName val="Dom-sup_4"/>
      <sheetName val="HT_Ind4"/>
      <sheetName val="Growth_Rates4"/>
      <sheetName val="High_Sens_4"/>
      <sheetName val="Low_Sens_4"/>
      <sheetName val="MODI_MPSEB_ASSESS4"/>
      <sheetName val="Assump-Sens_4"/>
      <sheetName val="Stationwise_Thermal_&amp;_Hydel_Ge4"/>
      <sheetName val="Executive_Summary_-Thermal4"/>
      <sheetName val="BREAKUP_OF_OIL4"/>
      <sheetName val="A_3_74"/>
      <sheetName val="PACK_(B)3"/>
      <sheetName val="dpc_cost3"/>
      <sheetName val="Discom_Details3"/>
      <sheetName val="220_11__bs_2"/>
      <sheetName val="Material_Reciept_Status2"/>
      <sheetName val="#REF"/>
      <sheetName val="DSLP"/>
      <sheetName val="Schema_x005f_x005f_x005F"/>
      <sheetName val="Schema_x005f_x0000_"/>
      <sheetName val="newabstract"/>
      <sheetName val="QFC"/>
      <sheetName val="de"/>
      <sheetName val="j"/>
      <sheetName val="btb"/>
      <sheetName val="cf"/>
      <sheetName val="orders"/>
      <sheetName val="Schema&quot;_Global model 28th"/>
      <sheetName val="Schema&quot;[Global_model_28th"/>
      <sheetName val="Setup_Variables"/>
      <sheetName val="STN_WISE_EMR"/>
      <sheetName val="C_S_GENERATION"/>
      <sheetName val="QOSWS_"/>
      <sheetName val="Schema&quot;_Global_model_28th"/>
      <sheetName val="SS-III &amp; SS-V"/>
      <sheetName val="7.11 p1"/>
      <sheetName val="Lead Statement"/>
      <sheetName val="Labour charges"/>
      <sheetName val="Detailed Estimate"/>
      <sheetName val="Sheet3"/>
      <sheetName val="ZKOK6"/>
      <sheetName val="Form_A"/>
      <sheetName val="Lead "/>
      <sheetName val="DLC"/>
      <sheetName val="Sept "/>
      <sheetName val="EG"/>
      <sheetName val="pump-sets(AI)"/>
      <sheetName val="per-capita"/>
      <sheetName val="towns&amp;villages"/>
      <sheetName val="Sec-1a"/>
      <sheetName val="1"/>
      <sheetName val="ft-05-02isobom"/>
      <sheetName val="Cash2"/>
      <sheetName val="Z"/>
      <sheetName val="ANNEXURE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/>
      <sheetData sheetId="202" refreshError="1"/>
      <sheetData sheetId="203" refreshError="1"/>
      <sheetData sheetId="20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Dom"/>
      <sheetName val="Inter. BCN"/>
      <sheetName val="Addl.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04REL"/>
      <sheetName val="A 3_7"/>
      <sheetName val="Salient1"/>
      <sheetName val="Cat_Ser_load"/>
      <sheetName val="data"/>
      <sheetName val="Sheet1"/>
      <sheetName val="Inputs"/>
      <sheetName val="132kv DCDS"/>
      <sheetName val=""/>
      <sheetName val="Scheme Area Details_Block__ C2"/>
      <sheetName val="New33KVSS_E3"/>
      <sheetName val="Prop aug of Ex 33KVSS_E3a"/>
      <sheetName val="UK"/>
      <sheetName val="A"/>
      <sheetName val="Data base Feb 09"/>
      <sheetName val="grid"/>
      <sheetName val="Unit_Rate"/>
      <sheetName val="160MVA_Addl"/>
      <sheetName val="220KV_FB"/>
      <sheetName val="315MVA_Addl"/>
      <sheetName val="Addl_401"/>
      <sheetName val="Addl_20"/>
      <sheetName val="Addl_63_(2)"/>
      <sheetName val="Coalmine"/>
      <sheetName val="Dom"/>
      <sheetName val="R_Hrs_ Since Comm"/>
      <sheetName val="A_3_7"/>
      <sheetName val="ATP"/>
      <sheetName val="Basis"/>
      <sheetName val="QOSWS "/>
      <sheetName val="QFC"/>
      <sheetName val="DE"/>
      <sheetName val="J"/>
      <sheetName val="Work_sheet"/>
      <sheetName val="dpc cost"/>
      <sheetName val="SUMMERY"/>
      <sheetName val="C.S.GENERATION"/>
      <sheetName val="STN WISE EMR"/>
      <sheetName val="Unit_Rate1"/>
      <sheetName val="160MVA_Addl1"/>
      <sheetName val="220KV_FB1"/>
      <sheetName val="315MVA_Addl1"/>
      <sheetName val="Addl_402"/>
      <sheetName val="Addl_201"/>
      <sheetName val="Addl_63_(2)1"/>
      <sheetName val="132kv_DCDS"/>
      <sheetName val="Data_base_Feb_09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R.Hrs. Since Comm"/>
      <sheetName val="Executive Summary -Thermal"/>
      <sheetName val="Stationwise Thermal &amp; Hydel Gen"/>
      <sheetName val="TWELVE"/>
      <sheetName val="Setup Variables"/>
      <sheetName val="P&amp;L"/>
      <sheetName val="Directors"/>
      <sheetName val="Comp"/>
      <sheetName val="BREAKUP OF OIL"/>
      <sheetName val="DLC"/>
      <sheetName val="1"/>
      <sheetName val="Flight-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Scheme_Area_Details_Block___C22"/>
      <sheetName val="Prop_aug_of_Ex_33KVSS_E3a2"/>
      <sheetName val="R_Hrs__Since_Comm1"/>
      <sheetName val="STN_WISE_EMR1"/>
      <sheetName val="Latest_revised_Cost_Estimates_f"/>
      <sheetName val="Form_6"/>
      <sheetName val="220Kv_(2)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132kv_DCDS3"/>
      <sheetName val="Data_base_Feb_093"/>
      <sheetName val="QOSWS_"/>
      <sheetName val="dpc_cost"/>
      <sheetName val="C_S_GENERATION"/>
      <sheetName val="R_Hrs__Since_Comm2"/>
      <sheetName val="Executive_Summary_-Thermal"/>
      <sheetName val="Stationwise_Thermal_&amp;_Hydel_Gen"/>
      <sheetName val="Setup_Variables"/>
      <sheetName val="BREAKUP_OF_OIL"/>
      <sheetName val="Koldam"/>
      <sheetName val="Sch-3"/>
      <sheetName val="Format-5"/>
      <sheetName val="ip assessment_june.08"/>
      <sheetName val="QOSWS_1"/>
      <sheetName val="dpc_cost1"/>
      <sheetName val="Survey Status_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Balance Sheet"/>
      <sheetName val="Balance_Sheet"/>
      <sheetName val="Ref codes"/>
      <sheetName val="FT-05-02IsoBOM"/>
      <sheetName val="OMA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.S.GENERATION"/>
      <sheetName val="DR"/>
      <sheetName val="DRAWAL"/>
      <sheetName val="INTER-REGIONAL ENERGY EXHANGE"/>
      <sheetName val="GOA"/>
      <sheetName val="POP9900"/>
      <sheetName val="Sheet2"/>
      <sheetName val="C_S_GENERATION"/>
      <sheetName val=""/>
      <sheetName val="R.Hrs. Since Comm"/>
      <sheetName val="all"/>
      <sheetName val="RevenueInput"/>
      <sheetName val="cover1"/>
      <sheetName val="2004"/>
      <sheetName val="Addl.40"/>
      <sheetName val="04REL"/>
      <sheetName val="220 11  BS "/>
      <sheetName val="Sheet1"/>
      <sheetName val="Discom Details"/>
      <sheetName val="Dom"/>
      <sheetName val="BTB"/>
      <sheetName val="cf"/>
      <sheetName val="orders"/>
      <sheetName val="DETAILED  BOQ"/>
      <sheetName val="Data base Feb 09"/>
      <sheetName val="A 3.7"/>
      <sheetName val="Design"/>
      <sheetName val="Salient1"/>
      <sheetName val="CSD"/>
      <sheetName val="Addl_40"/>
      <sheetName val="Form-C4"/>
      <sheetName val=" AT-1-220 "/>
      <sheetName val=" BC-220"/>
      <sheetName val="Report"/>
      <sheetName val="QOSWS "/>
      <sheetName val="Staff Acco."/>
      <sheetName val="ANNEXURE-A"/>
      <sheetName val="STN WISE EMR"/>
      <sheetName val="travel_per"/>
      <sheetName val="Stationwise Thermal &amp; Hydel Gen"/>
      <sheetName val="Executive Summary -Thermal"/>
      <sheetName val="TWELVE"/>
      <sheetName val="cap all"/>
      <sheetName val="Ref codes"/>
      <sheetName val="C_S_GENERATION1"/>
      <sheetName val="INTER-REGIONAL_ENERGY_EXHANGE"/>
      <sheetName val="Discom_Details"/>
      <sheetName val="R_Hrs__Since_Comm"/>
      <sheetName val="A_3_7"/>
      <sheetName val="Data_base_Feb_09"/>
      <sheetName val="220_11__BS_"/>
      <sheetName val="C_S_GENERATION2"/>
      <sheetName val="INTER-REGIONAL_ENERGY_EXHANGE1"/>
      <sheetName val="Discom_Details1"/>
      <sheetName val="R_Hrs__Since_Comm1"/>
      <sheetName val="Addl_401"/>
      <sheetName val="220_11__BS_1"/>
      <sheetName val="Data_base_Feb_091"/>
      <sheetName val="A_3_71"/>
      <sheetName val="_AT-1-220_"/>
      <sheetName val="_BC-220"/>
      <sheetName val="Stationwise_Thermal_&amp;_Hydel_Gen"/>
      <sheetName val="Executive_Summary_-Thermal"/>
      <sheetName val="DETAILED__BOQ"/>
      <sheetName val="Config"/>
      <sheetName val="IDCCALHYD-GOO"/>
      <sheetName val="Assessment Sheet"/>
      <sheetName val="Non Plan "/>
      <sheetName val="Balance Sheet"/>
      <sheetName val="1"/>
      <sheetName val="Directors"/>
      <sheetName val="Comp"/>
      <sheetName val="dpc cost"/>
      <sheetName val="SUMMERY"/>
      <sheetName val="Data"/>
      <sheetName val="List (08-09) SC.."/>
      <sheetName val="P&amp;L"/>
      <sheetName val="66kv "/>
      <sheetName val="C_S_GENERATION3"/>
      <sheetName val="INTER-REGIONAL_ENERGY_EXHANGE2"/>
      <sheetName val="R_Hrs__Since_Comm2"/>
      <sheetName val="220_11__BS_2"/>
      <sheetName val="Addl_402"/>
      <sheetName val="Discom_Details2"/>
      <sheetName val="_AT-1-220_1"/>
      <sheetName val="_BC-2201"/>
      <sheetName val="Data_base_Feb_092"/>
      <sheetName val="A_3_72"/>
      <sheetName val="Stationwise_Thermal_&amp;_Hydel_Ge1"/>
      <sheetName val="Executive_Summary_-Thermal1"/>
      <sheetName val="DETAILED__BOQ1"/>
      <sheetName val="Staff_Acco_"/>
      <sheetName val="QOSWS_"/>
      <sheetName val="STN_WISE_EMR"/>
      <sheetName val="cap_all"/>
      <sheetName val="Ref_codes"/>
      <sheetName val="Assessment_Sheet"/>
      <sheetName val="Non_Plan_"/>
      <sheetName val="Balance_Sheet"/>
      <sheetName val="dpc_cost"/>
      <sheetName val="List_(08-09)_SC__"/>
      <sheetName val="66kv_"/>
      <sheetName val="BREAKUP OF OIL"/>
      <sheetName val="RAJU ASSO"/>
      <sheetName val="Format-A (B)"/>
      <sheetName val="Format-A"/>
      <sheetName val="Format-A (HQ)"/>
      <sheetName val="Sheet2 (2)"/>
      <sheetName val="Format-A (S)"/>
      <sheetName val="QOSWS_1"/>
      <sheetName val="Staff_Acco_1"/>
      <sheetName val="STN_WISE_EMR1"/>
      <sheetName val="cap_all1"/>
      <sheetName val="Bongaon"/>
      <sheetName val="Jeerat"/>
      <sheetName val="NJP"/>
      <sheetName val="ANNEXURE XIII A"/>
      <sheetName val="ATP"/>
      <sheetName val="ZKOK6"/>
      <sheetName val="indapsp"/>
      <sheetName val="indapep"/>
      <sheetName val="indapnp"/>
      <sheetName val="SS-III &amp; SS-V"/>
      <sheetName val="Sheet3"/>
      <sheetName val="Labour charges"/>
      <sheetName val="Lead Statement"/>
      <sheetName val="A2-02-03"/>
      <sheetName val="Mortars"/>
      <sheetName val="Lead statement-Tpt"/>
      <sheetName val="7.11 p1"/>
      <sheetName val="Sheet4"/>
      <sheetName val="acd piv25.9"/>
      <sheetName val="ac"/>
      <sheetName val="bba 9-15"/>
      <sheetName val="PIV30.9"/>
      <sheetName val="PIV F"/>
      <sheetName val="LEDGER"/>
      <sheetName val="Timesheet"/>
      <sheetName val="OMA Lists"/>
      <sheetName val="Mapping"/>
      <sheetName val="FT-05-02IsoBOM"/>
      <sheetName val="C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iscom Details"/>
      <sheetName val="Sheet1"/>
      <sheetName val="Sheet2"/>
      <sheetName val="Sheet3"/>
      <sheetName val="C.S.GENERATION"/>
      <sheetName val="Dom"/>
      <sheetName val="Inter. BCN"/>
      <sheetName val="FT-05-02IsoBOM"/>
      <sheetName val="CREV"/>
      <sheetName val="Staff Acc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Format"/>
      <sheetName val="Sheet1"/>
      <sheetName val="Inter. BCN"/>
      <sheetName val="Pivot"/>
      <sheetName val="Absract"/>
      <sheetName val="Absract-2"/>
      <sheetName val="MD"/>
      <sheetName val="Sheet3"/>
      <sheetName val="Discom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Discom Details"/>
      <sheetName val="Sheet1"/>
      <sheetName val="C.S.GENERATION"/>
      <sheetName val="all"/>
      <sheetName val="Sch-3"/>
      <sheetName val="General"/>
      <sheetName val="RAJ"/>
      <sheetName val="04REL"/>
      <sheetName val="Bombaybazar(Remark)"/>
      <sheetName val="strain"/>
      <sheetName val="data"/>
      <sheetName val="7.11 p1"/>
      <sheetName val="HLY_-99-00"/>
      <sheetName val="Hydro_Data"/>
      <sheetName val="dpc_cost"/>
      <sheetName val="Plant_Availability"/>
      <sheetName val="SCF"/>
      <sheetName val="Discom_Details"/>
      <sheetName val="Form-B"/>
      <sheetName val="DCL AUG 12"/>
      <sheetName val="Dispatch 2.0"/>
      <sheetName val="Report"/>
      <sheetName val="DETAILED  BOQ"/>
      <sheetName val="QOSWS "/>
      <sheetName val="Codes"/>
      <sheetName val="Design"/>
      <sheetName val="Format-15(A)"/>
      <sheetName val="INDEX"/>
      <sheetName val="oct-06"/>
      <sheetName val="travel_per"/>
      <sheetName val="Cash Flow"/>
      <sheetName val="FT-05-02IsoBOM"/>
      <sheetName val="Coalmine"/>
      <sheetName val="Index Feb 09"/>
      <sheetName val="Data base Feb 09"/>
      <sheetName val="Assumptions"/>
      <sheetName val="Sheet2"/>
      <sheetName val="Conductor Size"/>
      <sheetName val="HLY_-99-001"/>
      <sheetName val="Hydro_Data1"/>
      <sheetName val="dpc_cost1"/>
      <sheetName val="Plant_Availability1"/>
      <sheetName val="A_3_7"/>
      <sheetName val="C_S_GENERATION"/>
      <sheetName val="Addl.40"/>
      <sheetName val="dpc_cost2"/>
      <sheetName val="HLY_-99-002"/>
      <sheetName val="Hydro_Data2"/>
      <sheetName val="Plant_Availability2"/>
      <sheetName val="Discom_Details1"/>
      <sheetName val="A_3_71"/>
      <sheetName val="C_S_GENERATION1"/>
      <sheetName val="7_11_p1"/>
      <sheetName val="DETAILED__BOQ"/>
      <sheetName val="DCL_AUG_12"/>
      <sheetName val="Index_Feb_09"/>
      <sheetName val="Data_base_Feb_09"/>
      <sheetName val="Cash_Flow"/>
      <sheetName val="Dispatch_2_0"/>
      <sheetName val="Addl_40"/>
      <sheetName val="Code"/>
      <sheetName val="Staff Acco."/>
      <sheetName val="1"/>
      <sheetName val="Ref codes"/>
      <sheetName val="P&amp;L"/>
      <sheetName val="May '10"/>
      <sheetName val="June '10"/>
      <sheetName val="July '10"/>
      <sheetName val="August '10"/>
      <sheetName val="September '10"/>
      <sheetName val="October '10"/>
      <sheetName val="November '10"/>
      <sheetName val="Inter. BCN"/>
      <sheetName val="CFL-KIM"/>
      <sheetName val="7_11_p11"/>
      <sheetName val="HLY_-99-003"/>
      <sheetName val="Hydro_Data3"/>
      <sheetName val="dpc_cost3"/>
      <sheetName val="Plant_Availability3"/>
      <sheetName val="Discom_Details2"/>
      <sheetName val="A_3_72"/>
      <sheetName val="C_S_GENERATION2"/>
      <sheetName val="7_11_p12"/>
      <sheetName val="DETAILED__BOQ1"/>
      <sheetName val="DCL_AUG_121"/>
      <sheetName val="Index_Feb_091"/>
      <sheetName val="Data_base_Feb_091"/>
      <sheetName val="Cash_Flow1"/>
      <sheetName val="Dispatch_2_01"/>
      <sheetName val="Conductor_Size"/>
      <sheetName val="Addl_401"/>
      <sheetName val="Staff_Acco_"/>
      <sheetName val="Format-A (B)"/>
      <sheetName val="Format-A"/>
      <sheetName val="Format-A (HQ)"/>
      <sheetName val="Sheet2 (2)"/>
      <sheetName val="Format-A (S)"/>
      <sheetName val="HLY_-99-004"/>
      <sheetName val="Hydro_Data4"/>
      <sheetName val="dpc_cost4"/>
      <sheetName val="Plant_Availability4"/>
      <sheetName val="Discom_Details3"/>
      <sheetName val="A_3_73"/>
      <sheetName val="C_S_GENERATION3"/>
      <sheetName val="7_11_p13"/>
      <sheetName val="QOSWS_"/>
      <sheetName val="Ref_codes"/>
      <sheetName val="May_'10"/>
      <sheetName val="June_'10"/>
      <sheetName val="July_'10"/>
      <sheetName val="August_'10"/>
      <sheetName val="September_'10"/>
      <sheetName val="October_'10"/>
      <sheetName val="November_'10"/>
      <sheetName val="Inter__BCN"/>
      <sheetName val="Inputs"/>
      <sheetName val="DSLP"/>
      <sheetName val="BREAKUP OF 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INSTALLATIONS-99-00"/>
      <sheetName val="Inter. BCN"/>
      <sheetName val="dpc cost"/>
      <sheetName val="SUMMERY"/>
      <sheetName val="C.S.GENERATION"/>
      <sheetName val="Discom Details"/>
      <sheetName val="List (08-09) SC.."/>
      <sheetName val="Cover sheet"/>
      <sheetName val="PROG_DATA"/>
      <sheetName val="annexture-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 "/>
      <sheetName val="  "/>
      <sheetName val="L"/>
      <sheetName val="Inputs"/>
      <sheetName val="Timing"/>
      <sheetName val="Copy"/>
      <sheetName val="CapEx &amp; Ops"/>
      <sheetName val="Debt"/>
      <sheetName val="Tax &amp; Dep"/>
      <sheetName val="FS"/>
      <sheetName val="Equity &amp; Returns"/>
      <sheetName val="Summary"/>
      <sheetName val="Executive Summary -Thermal"/>
      <sheetName val="TWELVE"/>
      <sheetName val="Stationwise Thermal &amp; Hydel Gen"/>
      <sheetName val="dpc cost"/>
      <sheetName val="SUMMERY"/>
      <sheetName val="A 3.7"/>
      <sheetName val="Discom Details"/>
      <sheetName val="STN WISE EMR"/>
      <sheetName val="Cover sheet"/>
      <sheetName val="Infosys Services"/>
      <sheetName val="Design"/>
      <sheetName val="water pro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data"/>
      <sheetName val="A 3.7"/>
      <sheetName val="Inputs"/>
      <sheetName val="Discom Details"/>
      <sheetName val="purpose&amp;input"/>
      <sheetName val="water prop."/>
      <sheetName val="Vendor Lis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_Print"/>
      <sheetName val="EA_II"/>
      <sheetName val="EA_III_stnwise"/>
      <sheetName val="Tr Loss WR,MP,Tot "/>
      <sheetName val="THERMAL"/>
      <sheetName val="CSD0506"/>
      <sheetName val="Monthwise_MPLOSS"/>
      <sheetName val="HYDEL"/>
      <sheetName val="STN WISE EMR"/>
      <sheetName val="MPPGCL-injection"/>
      <sheetName val="Monthwise Inj_Losses"/>
      <sheetName val="Sheet1"/>
      <sheetName val="EA_IV"/>
      <sheetName val="EA_III"/>
      <sheetName val="EA_Summary"/>
      <sheetName val="EA_I"/>
      <sheetName val="Sheet6"/>
      <sheetName val="Sheet3"/>
      <sheetName val="Tr Loss WR,MP,Tot"/>
      <sheetName val="CHECK SHEET NEW"/>
      <sheetName val="BUS LOSSES"/>
      <sheetName val="Amount"/>
      <sheetName val="PRF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om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om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.SUMM PS"/>
      <sheetName val="EX. SUMM GEN"/>
      <sheetName val="Maintenance "/>
      <sheetName val="CENTRAL SECTOR"/>
      <sheetName val="SCH,ACT"/>
      <sheetName val="GP Ther"/>
      <sheetName val="GP Hyd"/>
      <sheetName val="Fuel Cons."/>
      <sheetName val="Unitwise TPI"/>
      <sheetName val="Stnwise TPI"/>
      <sheetName val="Monthwise TPI"/>
      <sheetName val="PLF aprsep"/>
      <sheetName val="PLF OctMar"/>
      <sheetName val="Monthwise Sp.oil Cons."/>
      <sheetName val="Oil Cons. Account"/>
      <sheetName val="CA"/>
      <sheetName val="TIME DURATION CAUSE ANALYSIS"/>
      <sheetName val="Ploss"/>
      <sheetName val="MCRH"/>
      <sheetName val="R.Hrs. Since Comm"/>
      <sheetName val="LEVEL"/>
      <sheetName val="EB"/>
      <sheetName val="MORNING,EVENING PEAK"/>
      <sheetName val="COMP,UNRESTRICTED DEMAND"/>
      <sheetName val="CSG 01-02"/>
      <sheetName val="CSD"/>
      <sheetName val="SUPPLY HRS"/>
      <sheetName val="MiniMicro"/>
      <sheetName val="MPSEB90-01MONTHLY GENPLF"/>
      <sheetName val="400KV LOD"/>
      <sheetName val="220KV"/>
      <sheetName val="Energy Audit At PS"/>
      <sheetName val="All India PLF 1991-92 onwards"/>
      <sheetName val="R_Hrs_ Since Comm"/>
      <sheetName val="BREAKUP OF OIL"/>
      <sheetName val="STN WISE EMR"/>
      <sheetName val="ATC Loss Red"/>
      <sheetName val="DLC"/>
      <sheetName val="C.S.GENERATION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TABLES"/>
      <sheetName val="EX_SUMM_PS"/>
      <sheetName val="EX__SUMM_GEN"/>
      <sheetName val="Maintenance_"/>
      <sheetName val="CENTRAL_SECTOR"/>
      <sheetName val="GP_Ther"/>
      <sheetName val="GP_Hyd"/>
      <sheetName val="Fuel_Cons_"/>
      <sheetName val="Unitwise_TPI"/>
      <sheetName val="Stnwise_TPI"/>
      <sheetName val="Monthwise_TPI"/>
      <sheetName val="PLF_aprsep"/>
      <sheetName val="PLF_OctMar"/>
      <sheetName val="Monthwise_Sp_oil_Cons_"/>
      <sheetName val="Oil_Cons__Account"/>
      <sheetName val="TIME_DURATION_CAUSE_ANALYSIS"/>
      <sheetName val="R_Hrs__Since_Comm"/>
      <sheetName val="MORNING,EVENING_PEAK"/>
      <sheetName val="COMP,UNRESTRICTED_DEMAND"/>
      <sheetName val="CSG_01-02"/>
      <sheetName val="SUPPLY_HRS"/>
      <sheetName val="MPSEB90-01MONTHLY_GENPLF"/>
      <sheetName val="400KV_LOD"/>
      <sheetName val="Energy_Audit_At_PS"/>
      <sheetName val="All_India_PLF_1991-92_onwards"/>
      <sheetName val="R_Hrs__Since_Comm1"/>
      <sheetName val="BREAKUP_OF_OIL"/>
      <sheetName val="STN_WISE_EMR"/>
      <sheetName val="C_S_GENERATION"/>
      <sheetName val="EX_SUMM_PS1"/>
      <sheetName val="EX__SUMM_GEN1"/>
      <sheetName val="Maintenance_1"/>
      <sheetName val="CENTRAL_SECTOR1"/>
      <sheetName val="GP_Ther1"/>
      <sheetName val="GP_Hyd1"/>
      <sheetName val="Fuel_Cons_1"/>
      <sheetName val="Unitwise_TPI1"/>
      <sheetName val="Stnwise_TPI1"/>
      <sheetName val="Monthwise_TPI1"/>
      <sheetName val="PLF_aprsep1"/>
      <sheetName val="PLF_OctMar1"/>
      <sheetName val="Monthwise_Sp_oil_Cons_1"/>
      <sheetName val="Oil_Cons__Account1"/>
      <sheetName val="TIME_DURATION_CAUSE_ANALYSIS1"/>
      <sheetName val="R_Hrs__Since_Comm2"/>
      <sheetName val="MORNING,EVENING_PEAK1"/>
      <sheetName val="COMP,UNRESTRICTED_DEMAND1"/>
      <sheetName val="CSG_01-021"/>
      <sheetName val="SUPPLY_HRS1"/>
      <sheetName val="MPSEB90-01MONTHLY_GENPLF1"/>
      <sheetName val="400KV_LOD1"/>
      <sheetName val="Energy_Audit_At_PS1"/>
      <sheetName val="All_India_PLF_1991-92_onwards1"/>
      <sheetName val="R_Hrs__Since_Comm3"/>
      <sheetName val="BREAKUP_OF_OIL1"/>
      <sheetName val="STN_WISE_EMR1"/>
      <sheetName val="ATC_Loss_Red"/>
      <sheetName val="C_S_GENERATION1"/>
      <sheetName val="EX_SUMM_PS2"/>
      <sheetName val="EX__SUMM_GEN2"/>
      <sheetName val="Maintenance_2"/>
      <sheetName val="CENTRAL_SECTOR2"/>
      <sheetName val="GP_Ther2"/>
      <sheetName val="GP_Hyd2"/>
      <sheetName val="Fuel_Cons_2"/>
      <sheetName val="Unitwise_TPI2"/>
      <sheetName val="Stnwise_TPI2"/>
      <sheetName val="Monthwise_TPI2"/>
      <sheetName val="PLF_aprsep2"/>
      <sheetName val="PLF_OctMar2"/>
      <sheetName val="Monthwise_Sp_oil_Cons_2"/>
      <sheetName val="Oil_Cons__Account2"/>
      <sheetName val="TIME_DURATION_CAUSE_ANALYSIS2"/>
      <sheetName val="R_Hrs__Since_Comm4"/>
      <sheetName val="MORNING,EVENING_PEAK2"/>
      <sheetName val="COMP,UNRESTRICTED_DEMAND2"/>
      <sheetName val="CSG_01-022"/>
      <sheetName val="SUPPLY_HRS2"/>
      <sheetName val="MPSEB90-01MONTHLY_GENPLF2"/>
      <sheetName val="400KV_LOD2"/>
      <sheetName val="Energy_Audit_At_PS2"/>
      <sheetName val="All_India_PLF_1991-92_onwards2"/>
      <sheetName val="R_Hrs__Since_Comm5"/>
      <sheetName val="BREAKUP_OF_OIL2"/>
      <sheetName val="STN_WISE_EMR2"/>
      <sheetName val="ATC_Loss_Red1"/>
      <sheetName val="C_S_GENERATION2"/>
      <sheetName val="Repor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ap 03-04"/>
      <sheetName val="Discom Details"/>
      <sheetName val="R.Hrs. Since Comm"/>
      <sheetName val="Executive Summary -Thermal"/>
      <sheetName val="Stationwise Thermal &amp; Hydel Gen"/>
      <sheetName val="TWELVE"/>
      <sheetName val="04REL"/>
      <sheetName val="INSTALLATIONS-99-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data"/>
      <sheetName val="INSTALLATIONS-99-00"/>
      <sheetName val="BREAKUP OF OIL"/>
      <sheetName val="R.Hrs. Since Co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oss of Generation"/>
      <sheetName val="No.of Tube Leakage"/>
      <sheetName val="EB PS"/>
      <sheetName val="400 KV"/>
      <sheetName val="MCRH"/>
      <sheetName val="LONG DURATION OUTAGE"/>
      <sheetName val="TIME DURATION CAUSE ANALYSIS"/>
      <sheetName val="CAUSE ANALYSIS"/>
      <sheetName val="BREAKUP OF OIL"/>
      <sheetName val="PARTIAL LOSS"/>
      <sheetName val="STN WISE EMR"/>
      <sheetName val="agl-pump-sets"/>
      <sheetName val="EG"/>
      <sheetName val="pump-sets(AI)"/>
      <sheetName val="installes-capacity"/>
      <sheetName val="per-capita"/>
      <sheetName val="towns&amp;villages"/>
      <sheetName val="R.Hrs. Since Comm"/>
      <sheetName val="A"/>
      <sheetName val="A2-02-03"/>
      <sheetName val="ATC Loss Red"/>
      <sheetName val="Demand Raised wrt adj targe "/>
      <sheetName val="data"/>
      <sheetName val="Sheet1"/>
      <sheetName val="EDWise"/>
      <sheetName val="DLC"/>
      <sheetName val="Executive Summary -Thermal"/>
      <sheetName val="Stationwise Thermal &amp; Hydel Gen"/>
      <sheetName val="TWELVE"/>
      <sheetName val="A1-Continuous"/>
      <sheetName val="CASH-FLOW"/>
      <sheetName val="04REL"/>
      <sheetName val="Salient1"/>
      <sheetName val="IP Assessment_June.08"/>
      <sheetName val="Design"/>
      <sheetName val="Loss_of_Generation"/>
      <sheetName val="No_of_Tube_Leakage"/>
      <sheetName val="EB_PS"/>
      <sheetName val="400_KV"/>
      <sheetName val="LONG_DURATION_OUTAGE"/>
      <sheetName val="TIME_DURATION_CAUSE_ANALYSIS"/>
      <sheetName val="CAUSE_ANALYSIS"/>
      <sheetName val="BREAKUP_OF_OIL"/>
      <sheetName val="PARTIAL_LOSS"/>
      <sheetName val="STN_WISE_EMR"/>
      <sheetName val="R_Hrs__Since_Comm"/>
      <sheetName val="Loss_of_Generation1"/>
      <sheetName val="No_of_Tube_Leakage1"/>
      <sheetName val="EB_PS1"/>
      <sheetName val="400_KV1"/>
      <sheetName val="LONG_DURATION_OUTAGE1"/>
      <sheetName val="TIME_DURATION_CAUSE_ANALYSIS1"/>
      <sheetName val="CAUSE_ANALYSIS1"/>
      <sheetName val="BREAKUP_OF_OIL1"/>
      <sheetName val="PARTIAL_LOSS1"/>
      <sheetName val="STN_WISE_EMR1"/>
      <sheetName val="R_Hrs__Since_Comm1"/>
      <sheetName val="ATC_Loss_Red"/>
      <sheetName val="Demand_Raised_wrt_adj_targe_"/>
      <sheetName val="Executive_Summary_-Thermal"/>
      <sheetName val="Stationwise_Thermal_&amp;_Hydel_Gen"/>
      <sheetName val="Material Reciept Status"/>
      <sheetName val="dpc cost"/>
      <sheetName val="SUMMERY"/>
      <sheetName val="Balance Sheet"/>
      <sheetName val="Ref codes"/>
      <sheetName val="Inputs"/>
      <sheetName val="Validations"/>
      <sheetName val="C.S.GENERATION"/>
      <sheetName val="Addl.40"/>
      <sheetName val="Setup Variables"/>
      <sheetName val="PACK (B)"/>
      <sheetName val="Dom"/>
      <sheetName val="01.11.2004"/>
      <sheetName val="Loss_of_Generation2"/>
      <sheetName val="No_of_Tube_Leakage2"/>
      <sheetName val="EB_PS2"/>
      <sheetName val="400_KV2"/>
      <sheetName val="LONG_DURATION_OUTAGE2"/>
      <sheetName val="TIME_DURATION_CAUSE_ANALYSIS2"/>
      <sheetName val="CAUSE_ANALYSIS2"/>
      <sheetName val="BREAKUP_OF_OIL2"/>
      <sheetName val="PARTIAL_LOSS2"/>
      <sheetName val="STN_WISE_EMR2"/>
      <sheetName val="R_Hrs__Since_Comm2"/>
      <sheetName val="ATC_Loss_Red1"/>
      <sheetName val="Demand_Raised_wrt_adj_targe_1"/>
      <sheetName val="Executive_Summary_-Thermal1"/>
      <sheetName val="Stationwise_Thermal_&amp;_Hydel_Ge1"/>
      <sheetName val="Material_Reciept_Status"/>
      <sheetName val="01_11_2004"/>
      <sheetName val="Loss_of_Generation3"/>
      <sheetName val="No_of_Tube_Leakage3"/>
      <sheetName val="EB_PS3"/>
      <sheetName val="400_KV3"/>
      <sheetName val="LONG_DURATION_OUTAGE3"/>
      <sheetName val="TIME_DURATION_CAUSE_ANALYSIS3"/>
      <sheetName val="CAUSE_ANALYSIS3"/>
      <sheetName val="BREAKUP_OF_OIL3"/>
      <sheetName val="PARTIAL_LOSS3"/>
      <sheetName val="STN_WISE_EMR3"/>
      <sheetName val="R_Hrs__Since_Comm3"/>
      <sheetName val="ATC_Loss_Red2"/>
      <sheetName val="Demand_Raised_wrt_adj_targe_2"/>
      <sheetName val="Executive_Summary_-Thermal2"/>
      <sheetName val="Stationwise_Thermal_&amp;_Hydel_Ge2"/>
      <sheetName val="Material_Reciept_Status1"/>
      <sheetName val="01_11_20041"/>
      <sheetName val="TABLES"/>
      <sheetName val="Loss_of_Generation4"/>
      <sheetName val="No_of_Tube_Leakage4"/>
      <sheetName val="EB_PS4"/>
      <sheetName val="400_KV4"/>
      <sheetName val="LONG_DURATION_OUTAGE4"/>
      <sheetName val="TIME_DURATION_CAUSE_ANALYSIS4"/>
      <sheetName val="CAUSE_ANALYSIS4"/>
      <sheetName val="BREAKUP_OF_OIL4"/>
      <sheetName val="PARTIAL_LOSS4"/>
      <sheetName val="STN_WISE_EMR4"/>
      <sheetName val="R_Hrs__Since_Comm4"/>
      <sheetName val="ATC_Loss_Red3"/>
      <sheetName val="Demand_Raised_wrt_adj_targe_3"/>
      <sheetName val="Executive_Summary_-Thermal3"/>
      <sheetName val="Stationwise_Thermal_&amp;_Hydel_Ge3"/>
      <sheetName val="Material_Reciept_Status2"/>
      <sheetName val="01_11_20042"/>
      <sheetName val="List"/>
      <sheetName val="IP_Assessment_June_08"/>
      <sheetName val="dpc_cost"/>
      <sheetName val="Balance_Sheet"/>
      <sheetName val="Ref_codes"/>
      <sheetName val="C_S_GENERATION"/>
      <sheetName val="Addl_40"/>
      <sheetName val="Setup_Variables"/>
      <sheetName val="PACK_(B)"/>
      <sheetName val="INSTALLATIONS-99-00"/>
      <sheetName val="Code"/>
      <sheetName val="Basis"/>
      <sheetName val="7.11 p1"/>
      <sheetName val="Sec-1a"/>
      <sheetName val="Sec-5a"/>
      <sheetName val="Sec-8d"/>
      <sheetName val="Sec-3a"/>
      <sheetName val="Sec-1b"/>
      <sheetName val="Sec-1c"/>
      <sheetName val="Sec-8c"/>
      <sheetName val="Lead statement-VJA"/>
      <sheetName val="Mortars"/>
      <sheetName val="Lead "/>
      <sheetName val="Lead statement"/>
      <sheetName val="Labour charges"/>
      <sheetName val="Sept "/>
      <sheetName val="Form_A"/>
      <sheetName val="Newabstract"/>
      <sheetName val="Detail Estt."/>
      <sheetName val="SS-III &amp; SS-V"/>
      <sheetName val="cls"/>
      <sheetName val="Lead statement-Tpt"/>
      <sheetName val="MO EY"/>
      <sheetName val="MO CY"/>
      <sheetName val="Data 2010-11"/>
      <sheetName val="QTY"/>
      <sheetName val="Cost Reco data download"/>
      <sheetName val="Directors"/>
      <sheetName val="Comp"/>
      <sheetName val="ANNEXURE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annada"/>
      <sheetName val="INSTALLATIONS-99-00"/>
      <sheetName val="INSTALLATIONS-00-01"/>
      <sheetName val="INSTALLATIONS-01-02"/>
      <sheetName val="Addl.40"/>
      <sheetName val="Addl_40"/>
      <sheetName val="BREAKUP OF OIL"/>
      <sheetName val="04REL"/>
      <sheetName val="data"/>
      <sheetName val="Executive Summary -Thermal"/>
      <sheetName val="Stationwise Thermal &amp; Hydel Gen"/>
      <sheetName val="TWELV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xecutive Summary -Thermal"/>
      <sheetName val="MPEB Performance"/>
      <sheetName val="Stationwise Thermal &amp; Hydel Gen"/>
      <sheetName val="Fuel Oil &amp; Aux. Cons."/>
      <sheetName val="TWELVE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Executive Summary _Thermal"/>
      <sheetName val="Stationwise Thermal _ Hydel Gen"/>
      <sheetName val="C.S.GENERATION"/>
      <sheetName val="BREAKUP OF OIL"/>
      <sheetName val="data"/>
      <sheetName val="R.Hrs. Since Comm"/>
      <sheetName val="Salient1"/>
      <sheetName val="Sept "/>
      <sheetName val="04REL"/>
      <sheetName val="DLC"/>
      <sheetName val="agl-pump-sets"/>
      <sheetName val="EG"/>
      <sheetName val="pump-sets(AI)"/>
      <sheetName val="installes-capacity"/>
      <sheetName val="per-capita"/>
      <sheetName val="towns&amp;villages"/>
      <sheetName val="A"/>
      <sheetName val="Coalmine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Assessment Sheet"/>
      <sheetName val="1"/>
      <sheetName val=""/>
      <sheetName val="C_S_GENERATION"/>
      <sheetName val="BREAKUP_OF_OIL"/>
      <sheetName val="R_Hrs__Since_Comm"/>
      <sheetName val="Sept_"/>
      <sheetName val="Executive_Summary__Thermal1"/>
      <sheetName val="Stationwise_Thermal___Hydel_Ge1"/>
      <sheetName val="Executive_Summary_-Thermal1"/>
      <sheetName val="MPEB_Performance1"/>
      <sheetName val="Stationwise_Thermal_&amp;_Hydel_Ge1"/>
      <sheetName val="Fuel_Oil_&amp;_Aux__Cons_1"/>
      <sheetName val="Yearly_Thermal1"/>
      <sheetName val="Yearly_Hydel1"/>
      <sheetName val="MPSEB90-01MONTHLY_GENPLF1"/>
      <sheetName val="UNITWISE_GEN_&amp;_FACTORS_(S)1"/>
      <sheetName val="TARGET_97-981"/>
      <sheetName val="TARGET_98-991"/>
      <sheetName val="TARGET_99-001"/>
      <sheetName val="TARGET_00-011"/>
      <sheetName val="C_S_GENERATION1"/>
      <sheetName val="BREAKUP_OF_OIL1"/>
      <sheetName val="R_Hrs__Since_Comm1"/>
      <sheetName val="Sept_1"/>
      <sheetName val="A_3_7"/>
      <sheetName val="Vol_IV_b"/>
      <sheetName val="a1-continuous"/>
      <sheetName val="Design"/>
      <sheetName val="TTL"/>
      <sheetName val="Ref codes"/>
      <sheetName val="STN WISE EMR"/>
      <sheetName val="Validations"/>
      <sheetName val="OpTrack"/>
      <sheetName val="Setup Variables"/>
      <sheetName val="Balance Sheet"/>
      <sheetName val="Report"/>
      <sheetName val="qosws "/>
      <sheetName val="cost reco data download"/>
      <sheetName val="INSTALLATIONS-99-00"/>
      <sheetName val="Executive_Summary_-Thermal2"/>
      <sheetName val="MPEB_Performance2"/>
      <sheetName val="Stationwise_Thermal_&amp;_Hydel_Ge2"/>
      <sheetName val="Fuel_Oil_&amp;_Aux__Cons_2"/>
      <sheetName val="Yearly_Thermal2"/>
      <sheetName val="Yearly_Hydel2"/>
      <sheetName val="MPSEB90-01MONTHLY_GENPLF2"/>
      <sheetName val="UNITWISE_GEN_&amp;_FACTORS_(S)2"/>
      <sheetName val="TARGET_97-982"/>
      <sheetName val="TARGET_98-992"/>
      <sheetName val="TARGET_99-002"/>
      <sheetName val="TARGET_00-012"/>
      <sheetName val="Executive_Summary__Thermal2"/>
      <sheetName val="Stationwise_Thermal___Hydel_Ge2"/>
      <sheetName val="C_S_GENERATION2"/>
      <sheetName val="BREAKUP_OF_OIL2"/>
      <sheetName val="R_Hrs__Since_Comm2"/>
      <sheetName val="Sept_2"/>
      <sheetName val="Addl.40"/>
      <sheetName val="A_3_71"/>
      <sheetName val="Vol_IV_b1"/>
      <sheetName val="STN_WISE_EMR"/>
      <sheetName val="Executive_Summary_-Thermal3"/>
      <sheetName val="MPEB_Performance3"/>
      <sheetName val="Stationwise_Thermal_&amp;_Hydel_Ge3"/>
      <sheetName val="Fuel_Oil_&amp;_Aux__Cons_3"/>
      <sheetName val="Yearly_Thermal3"/>
      <sheetName val="Yearly_Hydel3"/>
      <sheetName val="MPSEB90-01MONTHLY_GENPLF3"/>
      <sheetName val="UNITWISE_GEN_&amp;_FACTORS_(S)3"/>
      <sheetName val="TARGET_97-983"/>
      <sheetName val="TARGET_98-993"/>
      <sheetName val="TARGET_99-003"/>
      <sheetName val="TARGET_00-013"/>
      <sheetName val="Executive_Summary__Thermal3"/>
      <sheetName val="Stationwise_Thermal___Hydel_Ge3"/>
      <sheetName val="C_S_GENERATION3"/>
      <sheetName val="BREAKUP_OF_OIL3"/>
      <sheetName val="R_Hrs__Since_Comm3"/>
      <sheetName val="Sept_3"/>
      <sheetName val="Assessment_Sheet"/>
      <sheetName val="Ref_codes"/>
      <sheetName val="Setup_Variables"/>
      <sheetName val="Balance_Sheet"/>
      <sheetName val="qosws_"/>
      <sheetName val="cost_reco_data_download"/>
      <sheetName val="timesheet"/>
      <sheetName val="ip assessment_june.08"/>
      <sheetName val="Assessment_Sheet1"/>
      <sheetName val="qosws_1"/>
      <sheetName val="cost_reco_data_download1"/>
      <sheetName val="FIX DATA"/>
      <sheetName val="wt"/>
      <sheetName val="Sheet1"/>
      <sheetName val="7.11 p1"/>
      <sheetName val="Schedule SS4-Old"/>
      <sheetName val="ZKOK6"/>
      <sheetName val="Lead "/>
      <sheetName val="Labour charges"/>
      <sheetName val="Newabstract"/>
      <sheetName val="A2-02-03"/>
      <sheetName val="cls"/>
      <sheetName val="Addl_40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ap 03-04"/>
      <sheetName val="Executive Summary -Thermal"/>
      <sheetName val="Stationwise Thermal &amp; Hydel Gen"/>
      <sheetName val="TWELVE"/>
      <sheetName val="C.S.GENERATION"/>
      <sheetName val="D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view="pageBreakPreview" zoomScale="70" zoomScaleNormal="75" workbookViewId="0">
      <pane ySplit="5" topLeftCell="A6" activePane="bottomLeft" state="frozen"/>
      <selection/>
      <selection pane="bottomLeft" activeCell="H9" sqref="H9"/>
    </sheetView>
  </sheetViews>
  <sheetFormatPr defaultColWidth="9.14285714285714" defaultRowHeight="15"/>
  <cols>
    <col min="1" max="1" width="15.8571428571429" style="375" customWidth="1"/>
    <col min="2" max="2" width="20.1428571428571" style="375" customWidth="1"/>
    <col min="3" max="3" width="17.8571428571429" style="375" customWidth="1"/>
    <col min="4" max="4" width="15.7142857142857" style="375" customWidth="1"/>
    <col min="5" max="5" width="15.2857142857143" style="375" customWidth="1"/>
    <col min="6" max="6" width="15.4285714285714" style="375" customWidth="1"/>
    <col min="7" max="7" width="14.7142857142857" style="375" customWidth="1"/>
    <col min="8" max="9" width="14.7142857142857" style="376" customWidth="1"/>
    <col min="10" max="11" width="14.7142857142857" style="377" customWidth="1"/>
    <col min="12" max="13" width="9.85714285714286" style="378" customWidth="1"/>
    <col min="14" max="14" width="18.4285714285714" style="375" customWidth="1"/>
    <col min="15" max="15" width="19.4285714285714" style="379" customWidth="1"/>
    <col min="16" max="16" width="18" style="375" customWidth="1"/>
    <col min="17" max="17" width="17.5714285714286" style="375" customWidth="1"/>
    <col min="18" max="19" width="18.1428571428571" style="376" customWidth="1"/>
    <col min="20" max="21" width="18.1428571428571" style="377" customWidth="1"/>
    <col min="22" max="22" width="18.1428571428571" style="375" customWidth="1"/>
    <col min="23" max="23" width="20.1428571428571" style="375" customWidth="1"/>
    <col min="24" max="24" width="23.4285714285714" style="375" customWidth="1"/>
    <col min="25" max="25" width="19.5714285714286" style="375" customWidth="1"/>
    <col min="26" max="26" width="15.4285714285714" style="379" customWidth="1"/>
    <col min="27" max="27" width="18.4285714285714" style="375" customWidth="1"/>
    <col min="28" max="28" width="20.4285714285714" style="375" customWidth="1"/>
    <col min="29" max="29" width="19.2857142857143" style="375" customWidth="1"/>
    <col min="30" max="30" width="10.7142857142857" style="375" customWidth="1"/>
    <col min="31" max="31" width="21.5714285714286" style="375" customWidth="1"/>
    <col min="32" max="32" width="18.8571428571429" style="375" customWidth="1"/>
    <col min="33" max="33" width="16.1428571428571" style="375" customWidth="1"/>
    <col min="34" max="34" width="18.4285714285714" style="375" customWidth="1"/>
    <col min="35" max="35" width="9.14285714285714" style="375"/>
    <col min="36" max="36" width="15" style="375" customWidth="1"/>
    <col min="37" max="16384" width="9.14285714285714" style="375"/>
  </cols>
  <sheetData>
    <row r="1" ht="29.25" customHeight="1" spans="1:34">
      <c r="A1" s="380" t="s">
        <v>0</v>
      </c>
      <c r="B1" s="380"/>
      <c r="C1" s="380"/>
      <c r="D1" s="380"/>
      <c r="E1" s="380"/>
      <c r="F1" s="380"/>
      <c r="G1" s="380"/>
      <c r="H1" s="380"/>
      <c r="I1" s="398" t="s">
        <v>1</v>
      </c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</row>
    <row r="2" ht="43.5" customHeight="1" spans="1:34">
      <c r="A2" s="381" t="s">
        <v>2</v>
      </c>
      <c r="B2" s="381"/>
      <c r="C2" s="381" t="str">
        <f>I1</f>
        <v>July-25 INPUT and August-25 DCB</v>
      </c>
      <c r="D2" s="381"/>
      <c r="E2" s="381"/>
      <c r="F2" s="381" t="s">
        <v>3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</row>
    <row r="3" ht="52.5" customHeight="1" spans="1:34">
      <c r="A3" s="382" t="s">
        <v>4</v>
      </c>
      <c r="B3" s="382" t="s">
        <v>5</v>
      </c>
      <c r="C3" s="382" t="s">
        <v>6</v>
      </c>
      <c r="D3" s="382" t="s">
        <v>7</v>
      </c>
      <c r="E3" s="382" t="s">
        <v>8</v>
      </c>
      <c r="F3" s="382" t="s">
        <v>9</v>
      </c>
      <c r="G3" s="382" t="s">
        <v>10</v>
      </c>
      <c r="H3" s="383" t="s">
        <v>11</v>
      </c>
      <c r="I3" s="383" t="s">
        <v>12</v>
      </c>
      <c r="J3" s="399" t="s">
        <v>13</v>
      </c>
      <c r="K3" s="399" t="s">
        <v>14</v>
      </c>
      <c r="L3" s="400" t="s">
        <v>15</v>
      </c>
      <c r="M3" s="400" t="s">
        <v>16</v>
      </c>
      <c r="N3" s="401" t="s">
        <v>17</v>
      </c>
      <c r="O3" s="402" t="s">
        <v>18</v>
      </c>
      <c r="P3" s="403" t="s">
        <v>19</v>
      </c>
      <c r="Q3" s="382" t="s">
        <v>20</v>
      </c>
      <c r="R3" s="383" t="s">
        <v>21</v>
      </c>
      <c r="S3" s="383" t="s">
        <v>22</v>
      </c>
      <c r="T3" s="399" t="s">
        <v>23</v>
      </c>
      <c r="U3" s="399" t="s">
        <v>24</v>
      </c>
      <c r="V3" s="382" t="s">
        <v>25</v>
      </c>
      <c r="W3" s="382" t="s">
        <v>26</v>
      </c>
      <c r="X3" s="423" t="s">
        <v>27</v>
      </c>
      <c r="Y3" s="382" t="s">
        <v>28</v>
      </c>
      <c r="Z3" s="429" t="s">
        <v>29</v>
      </c>
      <c r="AA3" s="382" t="s">
        <v>30</v>
      </c>
      <c r="AB3" s="382" t="s">
        <v>31</v>
      </c>
      <c r="AC3" s="382" t="s">
        <v>32</v>
      </c>
      <c r="AD3" s="382" t="s">
        <v>33</v>
      </c>
      <c r="AE3" s="429" t="s">
        <v>34</v>
      </c>
      <c r="AF3" s="382" t="s">
        <v>35</v>
      </c>
      <c r="AG3" s="437" t="s">
        <v>36</v>
      </c>
      <c r="AH3" s="437" t="s">
        <v>37</v>
      </c>
    </row>
    <row r="4" ht="52.5" customHeight="1" spans="1:34">
      <c r="A4" s="384"/>
      <c r="B4" s="384"/>
      <c r="C4" s="384"/>
      <c r="D4" s="384"/>
      <c r="E4" s="384"/>
      <c r="F4" s="384"/>
      <c r="G4" s="384"/>
      <c r="H4" s="385"/>
      <c r="I4" s="385"/>
      <c r="J4" s="404"/>
      <c r="K4" s="404"/>
      <c r="L4" s="405"/>
      <c r="M4" s="405"/>
      <c r="N4" s="401"/>
      <c r="O4" s="406"/>
      <c r="P4" s="407"/>
      <c r="Q4" s="384"/>
      <c r="R4" s="385"/>
      <c r="S4" s="385"/>
      <c r="T4" s="404"/>
      <c r="U4" s="404"/>
      <c r="V4" s="384"/>
      <c r="W4" s="384"/>
      <c r="X4" s="424"/>
      <c r="Y4" s="384"/>
      <c r="Z4" s="430"/>
      <c r="AA4" s="384"/>
      <c r="AB4" s="384"/>
      <c r="AC4" s="384"/>
      <c r="AD4" s="384"/>
      <c r="AE4" s="430"/>
      <c r="AF4" s="384"/>
      <c r="AG4" s="438"/>
      <c r="AH4" s="438"/>
    </row>
    <row r="5" ht="52.5" customHeight="1" spans="1:34">
      <c r="A5" s="386"/>
      <c r="B5" s="386"/>
      <c r="C5" s="386"/>
      <c r="D5" s="386"/>
      <c r="E5" s="386"/>
      <c r="F5" s="386"/>
      <c r="G5" s="386"/>
      <c r="H5" s="387"/>
      <c r="I5" s="387"/>
      <c r="J5" s="408"/>
      <c r="K5" s="408"/>
      <c r="L5" s="409"/>
      <c r="M5" s="409"/>
      <c r="N5" s="401"/>
      <c r="O5" s="410"/>
      <c r="P5" s="411"/>
      <c r="Q5" s="386"/>
      <c r="R5" s="387"/>
      <c r="S5" s="387"/>
      <c r="T5" s="408"/>
      <c r="U5" s="408"/>
      <c r="V5" s="386"/>
      <c r="W5" s="386"/>
      <c r="X5" s="425"/>
      <c r="Y5" s="386"/>
      <c r="Z5" s="431"/>
      <c r="AA5" s="386"/>
      <c r="AB5" s="386"/>
      <c r="AC5" s="386"/>
      <c r="AD5" s="386"/>
      <c r="AE5" s="431"/>
      <c r="AF5" s="386"/>
      <c r="AG5" s="439"/>
      <c r="AH5" s="439"/>
    </row>
    <row r="6" s="373" customFormat="1" ht="48.75" customHeight="1" spans="1:34">
      <c r="A6" s="388">
        <v>1</v>
      </c>
      <c r="B6" s="388">
        <v>2</v>
      </c>
      <c r="C6" s="388">
        <v>3</v>
      </c>
      <c r="D6" s="388">
        <v>4</v>
      </c>
      <c r="E6" s="388">
        <v>5</v>
      </c>
      <c r="F6" s="388">
        <v>6</v>
      </c>
      <c r="G6" s="389">
        <v>7</v>
      </c>
      <c r="H6" s="390">
        <v>8</v>
      </c>
      <c r="I6" s="412">
        <v>9</v>
      </c>
      <c r="J6" s="413">
        <v>10</v>
      </c>
      <c r="K6" s="414">
        <v>11</v>
      </c>
      <c r="L6" s="415">
        <v>12</v>
      </c>
      <c r="M6" s="416">
        <v>13</v>
      </c>
      <c r="N6" s="388">
        <v>14</v>
      </c>
      <c r="O6" s="417" t="s">
        <v>38</v>
      </c>
      <c r="P6" s="389">
        <v>16</v>
      </c>
      <c r="Q6" s="389">
        <v>17</v>
      </c>
      <c r="R6" s="412">
        <v>18</v>
      </c>
      <c r="S6" s="412">
        <v>19</v>
      </c>
      <c r="T6" s="414">
        <v>20</v>
      </c>
      <c r="U6" s="414">
        <v>21</v>
      </c>
      <c r="V6" s="389">
        <v>22</v>
      </c>
      <c r="W6" s="389">
        <v>23</v>
      </c>
      <c r="X6" s="426" t="s">
        <v>39</v>
      </c>
      <c r="Y6" s="389" t="s">
        <v>40</v>
      </c>
      <c r="Z6" s="432" t="s">
        <v>41</v>
      </c>
      <c r="AA6" s="389" t="s">
        <v>42</v>
      </c>
      <c r="AB6" s="389">
        <v>28</v>
      </c>
      <c r="AC6" s="389">
        <v>29</v>
      </c>
      <c r="AD6" s="389" t="s">
        <v>43</v>
      </c>
      <c r="AE6" s="432" t="s">
        <v>44</v>
      </c>
      <c r="AF6" s="389" t="s">
        <v>45</v>
      </c>
      <c r="AG6" s="389" t="s">
        <v>46</v>
      </c>
      <c r="AH6" s="389" t="s">
        <v>47</v>
      </c>
    </row>
    <row r="7" s="374" customFormat="1" ht="60.75" customHeight="1" spans="1:34">
      <c r="A7" s="240" t="s">
        <v>48</v>
      </c>
      <c r="B7" s="391">
        <v>52</v>
      </c>
      <c r="C7" s="392">
        <f>'Feederwise Energy Audit'!U60</f>
        <v>19814760</v>
      </c>
      <c r="D7" s="392">
        <f>'CF NEW'!N7</f>
        <v>6174.49999999991</v>
      </c>
      <c r="E7" s="392">
        <f>'Feederwise Energy Audit'!AA65</f>
        <v>4864525</v>
      </c>
      <c r="F7" s="392">
        <f>'Feederwise Energy Audit'!AG65</f>
        <v>3482820</v>
      </c>
      <c r="G7" s="392">
        <v>0</v>
      </c>
      <c r="H7" s="393">
        <v>0</v>
      </c>
      <c r="I7" s="393">
        <v>0</v>
      </c>
      <c r="J7" s="418">
        <v>0</v>
      </c>
      <c r="K7" s="418">
        <v>0</v>
      </c>
      <c r="L7" s="419">
        <v>0</v>
      </c>
      <c r="M7" s="420">
        <v>0</v>
      </c>
      <c r="N7" s="392">
        <f>'Feederwise Energy Audit'!AJ60</f>
        <v>2520</v>
      </c>
      <c r="O7" s="421">
        <f>C7+D7+E7-F7+G7+N7</f>
        <v>21205159.5</v>
      </c>
      <c r="P7" s="392">
        <f>'Feederwise Energy Audit'!AN60</f>
        <v>10553229.75</v>
      </c>
      <c r="Q7" s="392">
        <v>0</v>
      </c>
      <c r="R7" s="393">
        <f>'Feederwise Energy Audit'!AM60</f>
        <v>2961799</v>
      </c>
      <c r="S7" s="393">
        <v>0</v>
      </c>
      <c r="T7" s="418">
        <v>0</v>
      </c>
      <c r="U7" s="427">
        <v>0</v>
      </c>
      <c r="V7" s="392">
        <f>'Feederwise Energy Audit'!AO60</f>
        <v>6086873.709</v>
      </c>
      <c r="W7" s="392">
        <f>'CF NEW'!N7</f>
        <v>6174.49999999991</v>
      </c>
      <c r="X7" s="428">
        <f>P7+Q7+R7+S7+T7+U7+V7+W7</f>
        <v>19608076.959</v>
      </c>
      <c r="Y7" s="392">
        <f>O7-X7</f>
        <v>1597082.541</v>
      </c>
      <c r="Z7" s="433">
        <f>Y7/O7*100</f>
        <v>7.53157523290501</v>
      </c>
      <c r="AA7" s="392">
        <f>X7/O7*100</f>
        <v>92.468424767095</v>
      </c>
      <c r="AB7" s="434">
        <f>'Feederwise Energy Audit'!AY65</f>
        <v>163807255.04</v>
      </c>
      <c r="AC7" s="434">
        <f>'Feederwise Energy Audit'!AZ65</f>
        <v>158878625.94</v>
      </c>
      <c r="AD7" s="392">
        <f>AC7/AB7*100</f>
        <v>96.9912021913825</v>
      </c>
      <c r="AE7" s="433">
        <f>(1-(AA7*AD7)/10000)*100</f>
        <v>10.3137631709604</v>
      </c>
      <c r="AF7" s="392">
        <f>(AE7/100)*O7</f>
        <v>2187049.93085442</v>
      </c>
      <c r="AG7" s="440">
        <f>AB7/X7</f>
        <v>8.35407038551087</v>
      </c>
      <c r="AH7" s="392">
        <f>AG7*AF7</f>
        <v>18270769.0589845</v>
      </c>
    </row>
    <row r="8" s="72" customFormat="1" ht="69" customHeight="1" spans="1:34">
      <c r="A8" s="394"/>
      <c r="B8" s="395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435"/>
      <c r="Z8" s="435"/>
      <c r="AA8" s="435"/>
      <c r="AB8" s="436"/>
      <c r="AC8" s="436"/>
      <c r="AD8" s="435"/>
      <c r="AE8" s="435"/>
      <c r="AF8" s="435"/>
      <c r="AG8" s="435"/>
      <c r="AH8" s="436"/>
    </row>
    <row r="9" s="72" customFormat="1" ht="69" customHeight="1" spans="1:34">
      <c r="A9" s="394"/>
      <c r="B9" s="395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435"/>
      <c r="Z9" s="435"/>
      <c r="AA9" s="435"/>
      <c r="AB9" s="436"/>
      <c r="AC9" s="436"/>
      <c r="AD9" s="435"/>
      <c r="AE9" s="435"/>
      <c r="AF9" s="435"/>
      <c r="AG9" s="435"/>
      <c r="AH9" s="436"/>
    </row>
    <row r="10" spans="8:26">
      <c r="H10" s="375"/>
      <c r="I10" s="375"/>
      <c r="J10" s="375"/>
      <c r="K10" s="375"/>
      <c r="L10" s="375"/>
      <c r="M10" s="375"/>
      <c r="O10" s="375"/>
      <c r="R10" s="375"/>
      <c r="S10" s="375"/>
      <c r="T10" s="375"/>
      <c r="U10" s="375"/>
      <c r="Z10" s="375"/>
    </row>
    <row r="11" ht="29.25" customHeight="1" spans="1:34">
      <c r="A11" s="396" t="str">
        <f>A1</f>
        <v>Sub Division wise AT&amp;C and T&amp;D loss Abstract for the month of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6"/>
      <c r="AC11" s="396"/>
      <c r="AD11" s="396"/>
      <c r="AE11" s="396"/>
      <c r="AF11" s="396"/>
      <c r="AG11" s="396"/>
      <c r="AH11" s="396"/>
    </row>
    <row r="12" ht="43.5" customHeight="1" spans="1:34">
      <c r="A12" s="397" t="str">
        <f>A2</f>
        <v>Energy Audit of Feeders 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</row>
    <row r="13" spans="8:26">
      <c r="H13" s="375"/>
      <c r="I13" s="375"/>
      <c r="J13" s="375"/>
      <c r="K13" s="375"/>
      <c r="L13" s="375"/>
      <c r="M13" s="375"/>
      <c r="O13" s="375"/>
      <c r="R13" s="375"/>
      <c r="S13" s="375"/>
      <c r="T13" s="375"/>
      <c r="U13" s="375"/>
      <c r="Z13" s="375"/>
    </row>
    <row r="14" ht="37.5" customHeight="1" spans="1:34">
      <c r="A14" s="382" t="s">
        <v>4</v>
      </c>
      <c r="B14" s="382" t="s">
        <v>5</v>
      </c>
      <c r="C14" s="382" t="s">
        <v>49</v>
      </c>
      <c r="D14" s="382" t="s">
        <v>50</v>
      </c>
      <c r="E14" s="382" t="s">
        <v>51</v>
      </c>
      <c r="F14" s="382" t="s">
        <v>52</v>
      </c>
      <c r="G14" s="382" t="s">
        <v>53</v>
      </c>
      <c r="H14" s="383" t="s">
        <v>54</v>
      </c>
      <c r="I14" s="383" t="s">
        <v>55</v>
      </c>
      <c r="J14" s="399" t="s">
        <v>56</v>
      </c>
      <c r="K14" s="399" t="s">
        <v>57</v>
      </c>
      <c r="L14" s="400" t="s">
        <v>58</v>
      </c>
      <c r="M14" s="400" t="s">
        <v>59</v>
      </c>
      <c r="N14" s="401" t="s">
        <v>60</v>
      </c>
      <c r="O14" s="402" t="s">
        <v>18</v>
      </c>
      <c r="P14" s="403" t="s">
        <v>61</v>
      </c>
      <c r="Q14" s="382" t="s">
        <v>62</v>
      </c>
      <c r="R14" s="383" t="s">
        <v>63</v>
      </c>
      <c r="S14" s="383" t="s">
        <v>64</v>
      </c>
      <c r="T14" s="399" t="s">
        <v>65</v>
      </c>
      <c r="U14" s="399" t="s">
        <v>66</v>
      </c>
      <c r="V14" s="382" t="s">
        <v>67</v>
      </c>
      <c r="W14" s="382" t="s">
        <v>26</v>
      </c>
      <c r="X14" s="423" t="s">
        <v>68</v>
      </c>
      <c r="Y14" s="382" t="s">
        <v>69</v>
      </c>
      <c r="Z14" s="429" t="s">
        <v>29</v>
      </c>
      <c r="AA14" s="382" t="s">
        <v>30</v>
      </c>
      <c r="AB14" s="382" t="s">
        <v>31</v>
      </c>
      <c r="AC14" s="382" t="s">
        <v>32</v>
      </c>
      <c r="AD14" s="382" t="s">
        <v>33</v>
      </c>
      <c r="AE14" s="429" t="s">
        <v>34</v>
      </c>
      <c r="AF14" s="382" t="s">
        <v>70</v>
      </c>
      <c r="AG14" s="437" t="s">
        <v>36</v>
      </c>
      <c r="AH14" s="437" t="s">
        <v>71</v>
      </c>
    </row>
    <row r="15" ht="40.5" customHeight="1" spans="1:34">
      <c r="A15" s="384"/>
      <c r="B15" s="384"/>
      <c r="C15" s="384"/>
      <c r="D15" s="384"/>
      <c r="E15" s="384"/>
      <c r="F15" s="384"/>
      <c r="G15" s="384"/>
      <c r="H15" s="385"/>
      <c r="I15" s="385"/>
      <c r="J15" s="404"/>
      <c r="K15" s="404"/>
      <c r="L15" s="405"/>
      <c r="M15" s="405"/>
      <c r="N15" s="401"/>
      <c r="O15" s="406"/>
      <c r="P15" s="407"/>
      <c r="Q15" s="384"/>
      <c r="R15" s="385"/>
      <c r="S15" s="385"/>
      <c r="T15" s="404"/>
      <c r="U15" s="404"/>
      <c r="V15" s="384"/>
      <c r="W15" s="384"/>
      <c r="X15" s="424"/>
      <c r="Y15" s="384"/>
      <c r="Z15" s="430"/>
      <c r="AA15" s="384"/>
      <c r="AB15" s="384"/>
      <c r="AC15" s="384"/>
      <c r="AD15" s="384"/>
      <c r="AE15" s="430"/>
      <c r="AF15" s="384"/>
      <c r="AG15" s="438"/>
      <c r="AH15" s="438"/>
    </row>
    <row r="16" ht="78" customHeight="1" spans="1:34">
      <c r="A16" s="386"/>
      <c r="B16" s="386"/>
      <c r="C16" s="386"/>
      <c r="D16" s="386"/>
      <c r="E16" s="386"/>
      <c r="F16" s="386"/>
      <c r="G16" s="386"/>
      <c r="H16" s="387"/>
      <c r="I16" s="387"/>
      <c r="J16" s="408"/>
      <c r="K16" s="408"/>
      <c r="L16" s="409"/>
      <c r="M16" s="409"/>
      <c r="N16" s="401"/>
      <c r="O16" s="410"/>
      <c r="P16" s="411"/>
      <c r="Q16" s="386"/>
      <c r="R16" s="387"/>
      <c r="S16" s="387"/>
      <c r="T16" s="408"/>
      <c r="U16" s="408"/>
      <c r="V16" s="386"/>
      <c r="W16" s="386"/>
      <c r="X16" s="425"/>
      <c r="Y16" s="386"/>
      <c r="Z16" s="431"/>
      <c r="AA16" s="386"/>
      <c r="AB16" s="386"/>
      <c r="AC16" s="386"/>
      <c r="AD16" s="386"/>
      <c r="AE16" s="431"/>
      <c r="AF16" s="386"/>
      <c r="AG16" s="439"/>
      <c r="AH16" s="439"/>
    </row>
    <row r="17" s="373" customFormat="1" ht="48.75" customHeight="1" spans="1:34">
      <c r="A17" s="388">
        <v>1</v>
      </c>
      <c r="B17" s="388">
        <v>2</v>
      </c>
      <c r="C17" s="388">
        <v>3</v>
      </c>
      <c r="D17" s="388">
        <v>4</v>
      </c>
      <c r="E17" s="388">
        <v>5</v>
      </c>
      <c r="F17" s="388">
        <v>6</v>
      </c>
      <c r="G17" s="389">
        <v>7</v>
      </c>
      <c r="H17" s="390">
        <v>8</v>
      </c>
      <c r="I17" s="412">
        <v>9</v>
      </c>
      <c r="J17" s="413">
        <v>10</v>
      </c>
      <c r="K17" s="414">
        <v>11</v>
      </c>
      <c r="L17" s="415">
        <v>12</v>
      </c>
      <c r="M17" s="416">
        <v>13</v>
      </c>
      <c r="N17" s="388">
        <v>14</v>
      </c>
      <c r="O17" s="417" t="s">
        <v>72</v>
      </c>
      <c r="P17" s="389">
        <v>16</v>
      </c>
      <c r="Q17" s="389">
        <v>17</v>
      </c>
      <c r="R17" s="412">
        <v>18</v>
      </c>
      <c r="S17" s="412">
        <v>19</v>
      </c>
      <c r="T17" s="414">
        <v>20</v>
      </c>
      <c r="U17" s="414">
        <v>21</v>
      </c>
      <c r="V17" s="389">
        <v>22</v>
      </c>
      <c r="W17" s="389">
        <v>23</v>
      </c>
      <c r="X17" s="426" t="s">
        <v>39</v>
      </c>
      <c r="Y17" s="389" t="s">
        <v>40</v>
      </c>
      <c r="Z17" s="432" t="s">
        <v>41</v>
      </c>
      <c r="AA17" s="389" t="s">
        <v>42</v>
      </c>
      <c r="AB17" s="389">
        <v>28</v>
      </c>
      <c r="AC17" s="389">
        <v>29</v>
      </c>
      <c r="AD17" s="389" t="s">
        <v>43</v>
      </c>
      <c r="AE17" s="432" t="s">
        <v>44</v>
      </c>
      <c r="AF17" s="389" t="s">
        <v>45</v>
      </c>
      <c r="AG17" s="389" t="s">
        <v>46</v>
      </c>
      <c r="AH17" s="389" t="s">
        <v>47</v>
      </c>
    </row>
    <row r="18" s="374" customFormat="1" ht="60.75" customHeight="1" spans="1:34">
      <c r="A18" s="240" t="str">
        <f>A7</f>
        <v>Kyathsandra</v>
      </c>
      <c r="B18" s="391">
        <f>B7</f>
        <v>52</v>
      </c>
      <c r="C18" s="392">
        <f>C7/10^6</f>
        <v>19.81476</v>
      </c>
      <c r="D18" s="392">
        <f t="shared" ref="D18:N18" si="0">D7/10^6</f>
        <v>0.00617449999999991</v>
      </c>
      <c r="E18" s="392">
        <f t="shared" si="0"/>
        <v>4.864525</v>
      </c>
      <c r="F18" s="392">
        <f t="shared" si="0"/>
        <v>3.48282</v>
      </c>
      <c r="G18" s="392">
        <f t="shared" si="0"/>
        <v>0</v>
      </c>
      <c r="H18" s="393">
        <f t="shared" si="0"/>
        <v>0</v>
      </c>
      <c r="I18" s="393">
        <f t="shared" si="0"/>
        <v>0</v>
      </c>
      <c r="J18" s="418">
        <f t="shared" si="0"/>
        <v>0</v>
      </c>
      <c r="K18" s="418">
        <f t="shared" si="0"/>
        <v>0</v>
      </c>
      <c r="L18" s="419">
        <f t="shared" si="0"/>
        <v>0</v>
      </c>
      <c r="M18" s="419">
        <f t="shared" si="0"/>
        <v>0</v>
      </c>
      <c r="N18" s="422">
        <f t="shared" si="0"/>
        <v>0.00252</v>
      </c>
      <c r="O18" s="421">
        <f>C18+D18+E18-F18+G18+I18+K18+L18+M18+N18</f>
        <v>21.2051595</v>
      </c>
      <c r="P18" s="392">
        <f t="shared" ref="P18:Y18" si="1">P7/10^6</f>
        <v>10.55322975</v>
      </c>
      <c r="Q18" s="392">
        <f t="shared" si="1"/>
        <v>0</v>
      </c>
      <c r="R18" s="393">
        <f t="shared" si="1"/>
        <v>2.961799</v>
      </c>
      <c r="S18" s="393">
        <f t="shared" si="1"/>
        <v>0</v>
      </c>
      <c r="T18" s="418">
        <f t="shared" si="1"/>
        <v>0</v>
      </c>
      <c r="U18" s="418">
        <f t="shared" si="1"/>
        <v>0</v>
      </c>
      <c r="V18" s="392">
        <f t="shared" si="1"/>
        <v>6.086873709</v>
      </c>
      <c r="W18" s="392">
        <f t="shared" si="1"/>
        <v>0.00617449999999991</v>
      </c>
      <c r="X18" s="428">
        <f t="shared" si="1"/>
        <v>19.608076959</v>
      </c>
      <c r="Y18" s="392">
        <f t="shared" si="1"/>
        <v>1.597082541</v>
      </c>
      <c r="Z18" s="433">
        <f>Y18/O18*100</f>
        <v>7.53157523290501</v>
      </c>
      <c r="AA18" s="392">
        <f>X18/O18*100</f>
        <v>92.468424767095</v>
      </c>
      <c r="AB18" s="391">
        <f>AB7</f>
        <v>163807255.04</v>
      </c>
      <c r="AC18" s="391">
        <f>AC7</f>
        <v>158878625.94</v>
      </c>
      <c r="AD18" s="392">
        <f>AC18/AB18*100</f>
        <v>96.9912021913825</v>
      </c>
      <c r="AE18" s="433">
        <f>(1-(AA18*AD18)/10000)*100</f>
        <v>10.3137631709604</v>
      </c>
      <c r="AF18" s="391">
        <f>AF7</f>
        <v>2187049.93085442</v>
      </c>
      <c r="AG18" s="392">
        <f>AG7</f>
        <v>8.35407038551087</v>
      </c>
      <c r="AH18" s="391">
        <f>AF18*AG18</f>
        <v>18270769.0589845</v>
      </c>
    </row>
  </sheetData>
  <sheetProtection insertRows="0" insertColumns="0" deleteColumns="0" deleteRows="0"/>
  <mergeCells count="71">
    <mergeCell ref="A1:H1"/>
    <mergeCell ref="A11:AH11"/>
    <mergeCell ref="A12:AH12"/>
    <mergeCell ref="A3:A5"/>
    <mergeCell ref="A14:A16"/>
    <mergeCell ref="B3:B5"/>
    <mergeCell ref="B14:B16"/>
    <mergeCell ref="C3:C5"/>
    <mergeCell ref="C14:C16"/>
    <mergeCell ref="D3:D5"/>
    <mergeCell ref="D14:D16"/>
    <mergeCell ref="E3:E5"/>
    <mergeCell ref="E14:E16"/>
    <mergeCell ref="F3:F5"/>
    <mergeCell ref="F14:F16"/>
    <mergeCell ref="G3:G5"/>
    <mergeCell ref="G14:G16"/>
    <mergeCell ref="H3:H5"/>
    <mergeCell ref="H14:H16"/>
    <mergeCell ref="I3:I5"/>
    <mergeCell ref="I14:I16"/>
    <mergeCell ref="J3:J5"/>
    <mergeCell ref="J14:J16"/>
    <mergeCell ref="K3:K5"/>
    <mergeCell ref="K14:K16"/>
    <mergeCell ref="L3:L5"/>
    <mergeCell ref="L14:L16"/>
    <mergeCell ref="M3:M5"/>
    <mergeCell ref="M14:M16"/>
    <mergeCell ref="N3:N5"/>
    <mergeCell ref="N14:N16"/>
    <mergeCell ref="O3:O5"/>
    <mergeCell ref="O14:O16"/>
    <mergeCell ref="P3:P5"/>
    <mergeCell ref="P14:P16"/>
    <mergeCell ref="Q3:Q5"/>
    <mergeCell ref="Q14:Q16"/>
    <mergeCell ref="R3:R5"/>
    <mergeCell ref="R14:R16"/>
    <mergeCell ref="S3:S5"/>
    <mergeCell ref="S14:S16"/>
    <mergeCell ref="T3:T5"/>
    <mergeCell ref="T14:T16"/>
    <mergeCell ref="U3:U5"/>
    <mergeCell ref="U14:U16"/>
    <mergeCell ref="V3:V5"/>
    <mergeCell ref="V14:V16"/>
    <mergeCell ref="W3:W5"/>
    <mergeCell ref="W14:W16"/>
    <mergeCell ref="X3:X5"/>
    <mergeCell ref="X14:X16"/>
    <mergeCell ref="Y3:Y5"/>
    <mergeCell ref="Y14:Y16"/>
    <mergeCell ref="Z3:Z5"/>
    <mergeCell ref="Z14:Z16"/>
    <mergeCell ref="AA3:AA5"/>
    <mergeCell ref="AA14:AA16"/>
    <mergeCell ref="AB3:AB5"/>
    <mergeCell ref="AB14:AB16"/>
    <mergeCell ref="AC3:AC5"/>
    <mergeCell ref="AC14:AC16"/>
    <mergeCell ref="AD3:AD5"/>
    <mergeCell ref="AD14:AD16"/>
    <mergeCell ref="AE3:AE5"/>
    <mergeCell ref="AE14:AE16"/>
    <mergeCell ref="AF3:AF5"/>
    <mergeCell ref="AF14:AF16"/>
    <mergeCell ref="AG3:AG5"/>
    <mergeCell ref="AG14:AG16"/>
    <mergeCell ref="AH3:AH5"/>
    <mergeCell ref="AH14:AH16"/>
  </mergeCells>
  <printOptions horizontalCentered="1" verticalCentered="1"/>
  <pageMargins left="0" right="0" top="0" bottom="0" header="0.196850393700787" footer="0.196850393700787"/>
  <pageSetup paperSize="9" scale="2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view="pageBreakPreview" zoomScale="70" zoomScaleNormal="70" topLeftCell="A52" workbookViewId="0">
      <selection activeCell="D15" sqref="D15"/>
    </sheetView>
  </sheetViews>
  <sheetFormatPr defaultColWidth="9.14285714285714" defaultRowHeight="16.5"/>
  <cols>
    <col min="1" max="1" width="13.8571428571429" style="156" customWidth="1"/>
    <col min="2" max="2" width="38.5714285714286" style="156" customWidth="1"/>
    <col min="3" max="3" width="17" style="156" customWidth="1"/>
    <col min="4" max="4" width="18.7142857142857" style="156" customWidth="1"/>
    <col min="5" max="5" width="17.2857142857143" style="156" customWidth="1"/>
    <col min="6" max="6" width="20.1428571428571" style="156" customWidth="1"/>
    <col min="7" max="7" width="16.5714285714286" style="156" customWidth="1"/>
    <col min="8" max="8" width="13" style="156" customWidth="1"/>
    <col min="9" max="9" width="18.1428571428571" style="156" customWidth="1"/>
    <col min="10" max="10" width="20" style="157" customWidth="1"/>
    <col min="11" max="11" width="20.5714285714286" style="157" customWidth="1"/>
    <col min="12" max="12" width="22.4285714285714" style="157" customWidth="1"/>
    <col min="13" max="13" width="20.5714285714286" style="158" customWidth="1"/>
    <col min="14" max="14" width="19.4285714285714" style="156" customWidth="1"/>
    <col min="15" max="17" width="9.14285714285714" style="156"/>
    <col min="18" max="18" width="13.1428571428571" style="156"/>
    <col min="19" max="16384" width="9.14285714285714" style="156"/>
  </cols>
  <sheetData>
    <row r="1" s="152" customFormat="1" ht="48" customHeight="1" spans="1:13">
      <c r="A1" s="159" t="s">
        <v>394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="152" customFormat="1" ht="27.75" customHeight="1" spans="1:13">
      <c r="A2" s="159" t="s">
        <v>395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="152" customFormat="1" ht="15" customHeight="1" spans="1:13">
      <c r="A3" s="160"/>
      <c r="B3" s="160"/>
      <c r="C3" s="160"/>
      <c r="D3" s="160"/>
      <c r="E3" s="160"/>
      <c r="F3" s="160"/>
      <c r="G3" s="160"/>
      <c r="H3" s="160"/>
      <c r="I3" s="160"/>
      <c r="J3" s="191"/>
      <c r="K3" s="191"/>
      <c r="L3" s="191"/>
      <c r="M3" s="192"/>
    </row>
    <row r="4" s="153" customFormat="1" ht="24.95" customHeight="1" spans="1:13">
      <c r="A4" s="161" t="s">
        <v>396</v>
      </c>
      <c r="B4" s="161" t="s">
        <v>397</v>
      </c>
      <c r="C4" s="162" t="s">
        <v>398</v>
      </c>
      <c r="D4" s="163"/>
      <c r="E4" s="161" t="s">
        <v>399</v>
      </c>
      <c r="F4" s="161"/>
      <c r="G4" s="161" t="s">
        <v>400</v>
      </c>
      <c r="H4" s="161" t="s">
        <v>401</v>
      </c>
      <c r="I4" s="193" t="s">
        <v>402</v>
      </c>
      <c r="J4" s="194" t="s">
        <v>403</v>
      </c>
      <c r="K4" s="194"/>
      <c r="L4" s="195" t="s">
        <v>400</v>
      </c>
      <c r="M4" s="196" t="s">
        <v>395</v>
      </c>
    </row>
    <row r="5" s="153" customFormat="1" ht="24.95" customHeight="1" spans="1:13">
      <c r="A5" s="161"/>
      <c r="B5" s="161"/>
      <c r="C5" s="161" t="s">
        <v>404</v>
      </c>
      <c r="D5" s="161" t="s">
        <v>405</v>
      </c>
      <c r="E5" s="161" t="s">
        <v>406</v>
      </c>
      <c r="F5" s="161" t="s">
        <v>407</v>
      </c>
      <c r="G5" s="161"/>
      <c r="H5" s="161"/>
      <c r="I5" s="197"/>
      <c r="J5" s="194" t="s">
        <v>408</v>
      </c>
      <c r="K5" s="194" t="s">
        <v>409</v>
      </c>
      <c r="L5" s="198"/>
      <c r="M5" s="199"/>
    </row>
    <row r="6" s="154" customFormat="1" ht="24.95" customHeight="1" spans="1:13">
      <c r="A6" s="164"/>
      <c r="B6" s="165" t="s">
        <v>100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200"/>
    </row>
    <row r="7" s="155" customFormat="1" ht="24.95" customHeight="1" spans="1:14">
      <c r="A7" s="166" t="s">
        <v>269</v>
      </c>
      <c r="B7" s="166" t="s">
        <v>410</v>
      </c>
      <c r="C7" s="167">
        <v>470</v>
      </c>
      <c r="D7" s="168">
        <v>7.8</v>
      </c>
      <c r="E7" s="169" t="s">
        <v>411</v>
      </c>
      <c r="F7" s="169" t="s">
        <v>412</v>
      </c>
      <c r="G7" s="170">
        <f t="shared" ref="G7:G23" si="0">E7-F7</f>
        <v>37.912</v>
      </c>
      <c r="H7" s="171">
        <v>80000</v>
      </c>
      <c r="I7" s="201">
        <f>G7*H7</f>
        <v>3032960</v>
      </c>
      <c r="J7" s="202">
        <f>I7</f>
        <v>3032960</v>
      </c>
      <c r="K7" s="202">
        <f>I8+I9+I10+I11+I12+I13+I14</f>
        <v>3033420</v>
      </c>
      <c r="L7" s="202">
        <f>K7-J7</f>
        <v>459.999999999069</v>
      </c>
      <c r="M7" s="178"/>
      <c r="N7" s="203">
        <f>I23+I36+I69+I84</f>
        <v>6174.49999999991</v>
      </c>
    </row>
    <row r="8" ht="24.95" customHeight="1" spans="1:13">
      <c r="A8" s="166">
        <v>1</v>
      </c>
      <c r="B8" s="166" t="s">
        <v>413</v>
      </c>
      <c r="C8" s="167">
        <v>130</v>
      </c>
      <c r="D8" s="168">
        <v>2.1</v>
      </c>
      <c r="E8" s="169" t="s">
        <v>414</v>
      </c>
      <c r="F8" s="169" t="s">
        <v>415</v>
      </c>
      <c r="G8" s="170">
        <f t="shared" si="0"/>
        <v>12.157</v>
      </c>
      <c r="H8" s="171">
        <v>20000</v>
      </c>
      <c r="I8" s="204">
        <f t="shared" ref="I8:I14" si="1">G8*H8</f>
        <v>243140.000000001</v>
      </c>
      <c r="J8" s="205"/>
      <c r="K8" s="205"/>
      <c r="L8" s="205"/>
      <c r="M8" s="178">
        <f>J7/K7</f>
        <v>0.999848355981038</v>
      </c>
    </row>
    <row r="9" ht="24.95" customHeight="1" spans="1:13">
      <c r="A9" s="166">
        <v>2</v>
      </c>
      <c r="B9" s="166" t="s">
        <v>326</v>
      </c>
      <c r="C9" s="167">
        <v>170</v>
      </c>
      <c r="D9" s="168">
        <v>2.8</v>
      </c>
      <c r="E9" s="169" t="s">
        <v>416</v>
      </c>
      <c r="F9" s="169" t="s">
        <v>417</v>
      </c>
      <c r="G9" s="170">
        <f t="shared" si="0"/>
        <v>10.797</v>
      </c>
      <c r="H9" s="171">
        <v>20000</v>
      </c>
      <c r="I9" s="204">
        <f t="shared" si="1"/>
        <v>215940.000000001</v>
      </c>
      <c r="J9" s="205"/>
      <c r="K9" s="205"/>
      <c r="L9" s="205"/>
      <c r="M9" s="178">
        <f>M8</f>
        <v>0.999848355981038</v>
      </c>
    </row>
    <row r="10" ht="24.95" customHeight="1" spans="1:13">
      <c r="A10" s="166">
        <v>3</v>
      </c>
      <c r="B10" s="166" t="s">
        <v>418</v>
      </c>
      <c r="C10" s="167">
        <v>40</v>
      </c>
      <c r="D10" s="168">
        <v>0.6</v>
      </c>
      <c r="E10" s="169" t="s">
        <v>419</v>
      </c>
      <c r="F10" s="169" t="s">
        <v>420</v>
      </c>
      <c r="G10" s="170">
        <f t="shared" si="0"/>
        <v>15.174</v>
      </c>
      <c r="H10" s="171">
        <v>20000</v>
      </c>
      <c r="I10" s="204">
        <f t="shared" si="1"/>
        <v>303480</v>
      </c>
      <c r="J10" s="205"/>
      <c r="K10" s="205"/>
      <c r="L10" s="205"/>
      <c r="M10" s="178">
        <f>M9</f>
        <v>0.999848355981038</v>
      </c>
    </row>
    <row r="11" ht="24.95" customHeight="1" spans="1:13">
      <c r="A11" s="166">
        <v>4</v>
      </c>
      <c r="B11" s="166" t="s">
        <v>421</v>
      </c>
      <c r="C11" s="167">
        <v>120</v>
      </c>
      <c r="D11" s="168">
        <v>2</v>
      </c>
      <c r="E11" s="169" t="s">
        <v>422</v>
      </c>
      <c r="F11" s="169" t="s">
        <v>423</v>
      </c>
      <c r="G11" s="170">
        <f t="shared" si="0"/>
        <v>46.558</v>
      </c>
      <c r="H11" s="171">
        <v>20000</v>
      </c>
      <c r="I11" s="204">
        <f t="shared" si="1"/>
        <v>931160</v>
      </c>
      <c r="J11" s="205"/>
      <c r="K11" s="205"/>
      <c r="L11" s="205"/>
      <c r="M11" s="178">
        <f>M10</f>
        <v>0.999848355981038</v>
      </c>
    </row>
    <row r="12" ht="24.95" customHeight="1" spans="1:13">
      <c r="A12" s="166">
        <v>5</v>
      </c>
      <c r="B12" s="166" t="s">
        <v>329</v>
      </c>
      <c r="C12" s="167">
        <v>40</v>
      </c>
      <c r="D12" s="168">
        <v>0.6</v>
      </c>
      <c r="E12" s="169" t="s">
        <v>424</v>
      </c>
      <c r="F12" s="169" t="s">
        <v>425</v>
      </c>
      <c r="G12" s="170">
        <f t="shared" si="0"/>
        <v>14.731</v>
      </c>
      <c r="H12" s="171">
        <v>20000</v>
      </c>
      <c r="I12" s="204">
        <f t="shared" si="1"/>
        <v>294620</v>
      </c>
      <c r="J12" s="205"/>
      <c r="K12" s="205"/>
      <c r="L12" s="205"/>
      <c r="M12" s="178">
        <f>M11</f>
        <v>0.999848355981038</v>
      </c>
    </row>
    <row r="13" ht="24.95" customHeight="1" spans="1:13">
      <c r="A13" s="166">
        <v>6</v>
      </c>
      <c r="B13" s="166" t="s">
        <v>331</v>
      </c>
      <c r="C13" s="167">
        <v>140</v>
      </c>
      <c r="D13" s="168">
        <v>2.3</v>
      </c>
      <c r="E13" s="169">
        <v>272.063</v>
      </c>
      <c r="F13" s="169">
        <v>262.931</v>
      </c>
      <c r="G13" s="170">
        <f t="shared" si="0"/>
        <v>9.132</v>
      </c>
      <c r="H13" s="171">
        <v>20000</v>
      </c>
      <c r="I13" s="204">
        <f t="shared" si="1"/>
        <v>182640</v>
      </c>
      <c r="J13" s="206"/>
      <c r="K13" s="206"/>
      <c r="L13" s="206"/>
      <c r="M13" s="178">
        <f>M12</f>
        <v>0.999848355981038</v>
      </c>
    </row>
    <row r="14" ht="24.95" customHeight="1" spans="1:13">
      <c r="A14" s="166">
        <v>7</v>
      </c>
      <c r="B14" s="166" t="s">
        <v>426</v>
      </c>
      <c r="C14" s="172">
        <v>110</v>
      </c>
      <c r="D14" s="172">
        <v>1.8</v>
      </c>
      <c r="E14" s="169" t="s">
        <v>427</v>
      </c>
      <c r="F14" s="169" t="s">
        <v>428</v>
      </c>
      <c r="G14" s="170">
        <f t="shared" si="0"/>
        <v>43.1220000000001</v>
      </c>
      <c r="H14" s="171">
        <v>20000</v>
      </c>
      <c r="I14" s="204">
        <f t="shared" si="1"/>
        <v>862440.000000001</v>
      </c>
      <c r="J14" s="205"/>
      <c r="K14" s="205"/>
      <c r="L14" s="205"/>
      <c r="M14" s="178"/>
    </row>
    <row r="15" ht="24.95" customHeight="1" spans="1:13">
      <c r="A15" s="166" t="s">
        <v>270</v>
      </c>
      <c r="B15" s="166" t="s">
        <v>429</v>
      </c>
      <c r="C15" s="167">
        <v>620</v>
      </c>
      <c r="D15" s="168">
        <v>10.3</v>
      </c>
      <c r="E15" s="169">
        <v>1590.29</v>
      </c>
      <c r="F15" s="169">
        <v>1558.411</v>
      </c>
      <c r="G15" s="170">
        <f t="shared" si="0"/>
        <v>31.8789999999999</v>
      </c>
      <c r="H15" s="171">
        <v>120000</v>
      </c>
      <c r="I15" s="201">
        <f t="shared" ref="I15:I23" si="2">G15*H15</f>
        <v>3825479.99999999</v>
      </c>
      <c r="J15" s="202">
        <f>I15</f>
        <v>3825479.99999999</v>
      </c>
      <c r="K15" s="202">
        <f>I16+I17+I18+I19+I20+I21+I22+I23</f>
        <v>3824764.1</v>
      </c>
      <c r="L15" s="202">
        <f>J15-K15</f>
        <v>715.899999985471</v>
      </c>
      <c r="M15" s="178"/>
    </row>
    <row r="16" ht="24.95" customHeight="1" spans="1:13">
      <c r="A16" s="166">
        <v>8</v>
      </c>
      <c r="B16" s="166" t="s">
        <v>430</v>
      </c>
      <c r="C16" s="167">
        <v>150</v>
      </c>
      <c r="D16" s="168">
        <v>2.5</v>
      </c>
      <c r="E16" s="169">
        <v>820.406</v>
      </c>
      <c r="F16" s="169">
        <v>811.238</v>
      </c>
      <c r="G16" s="170">
        <f t="shared" si="0"/>
        <v>9.16799999999989</v>
      </c>
      <c r="H16" s="171">
        <v>20000</v>
      </c>
      <c r="I16" s="187">
        <f t="shared" si="2"/>
        <v>183359.999999998</v>
      </c>
      <c r="J16" s="205"/>
      <c r="K16" s="205"/>
      <c r="L16" s="205"/>
      <c r="M16" s="178">
        <f>J15/K15</f>
        <v>1.00018717494237</v>
      </c>
    </row>
    <row r="17" ht="24.95" customHeight="1" spans="1:13">
      <c r="A17" s="166">
        <v>9</v>
      </c>
      <c r="B17" s="166" t="s">
        <v>101</v>
      </c>
      <c r="C17" s="173">
        <v>100</v>
      </c>
      <c r="D17" s="174">
        <v>1.6</v>
      </c>
      <c r="E17" s="169">
        <v>2271.322</v>
      </c>
      <c r="F17" s="169">
        <v>2226.661</v>
      </c>
      <c r="G17" s="170">
        <f t="shared" si="0"/>
        <v>44.6610000000001</v>
      </c>
      <c r="H17" s="171">
        <v>20000</v>
      </c>
      <c r="I17" s="187">
        <f t="shared" si="2"/>
        <v>893220.000000001</v>
      </c>
      <c r="J17" s="205"/>
      <c r="K17" s="205"/>
      <c r="L17" s="205"/>
      <c r="M17" s="178">
        <f t="shared" ref="M17:M22" si="3">M16</f>
        <v>1.00018717494237</v>
      </c>
    </row>
    <row r="18" ht="24.95" customHeight="1" spans="1:13">
      <c r="A18" s="166">
        <v>10</v>
      </c>
      <c r="B18" s="166" t="s">
        <v>108</v>
      </c>
      <c r="C18" s="173">
        <v>140</v>
      </c>
      <c r="D18" s="174">
        <v>2.3</v>
      </c>
      <c r="E18" s="169">
        <v>1976.441</v>
      </c>
      <c r="F18" s="169">
        <v>1937.143</v>
      </c>
      <c r="G18" s="170">
        <f t="shared" si="0"/>
        <v>39.298</v>
      </c>
      <c r="H18" s="171">
        <v>20000</v>
      </c>
      <c r="I18" s="187">
        <f t="shared" si="2"/>
        <v>785960</v>
      </c>
      <c r="J18" s="205"/>
      <c r="K18" s="205"/>
      <c r="L18" s="205"/>
      <c r="M18" s="178">
        <f t="shared" si="3"/>
        <v>1.00018717494237</v>
      </c>
    </row>
    <row r="19" ht="24.95" customHeight="1" spans="1:13">
      <c r="A19" s="166">
        <v>11</v>
      </c>
      <c r="B19" s="166" t="s">
        <v>104</v>
      </c>
      <c r="C19" s="173">
        <v>100</v>
      </c>
      <c r="D19" s="174">
        <v>1.6</v>
      </c>
      <c r="E19" s="169">
        <v>2129.246</v>
      </c>
      <c r="F19" s="169">
        <v>2086.776</v>
      </c>
      <c r="G19" s="170">
        <f t="shared" si="0"/>
        <v>42.4700000000003</v>
      </c>
      <c r="H19" s="171">
        <v>20000</v>
      </c>
      <c r="I19" s="187">
        <f t="shared" si="2"/>
        <v>849400.000000005</v>
      </c>
      <c r="J19" s="205"/>
      <c r="K19" s="205"/>
      <c r="L19" s="205"/>
      <c r="M19" s="178">
        <f t="shared" si="3"/>
        <v>1.00018717494237</v>
      </c>
    </row>
    <row r="20" ht="24.95" customHeight="1" spans="1:13">
      <c r="A20" s="166">
        <v>12</v>
      </c>
      <c r="B20" s="166" t="s">
        <v>110</v>
      </c>
      <c r="C20" s="173">
        <v>120</v>
      </c>
      <c r="D20" s="174">
        <v>2</v>
      </c>
      <c r="E20" s="169">
        <v>718.278</v>
      </c>
      <c r="F20" s="169">
        <v>708.598</v>
      </c>
      <c r="G20" s="170">
        <f t="shared" si="0"/>
        <v>9.68000000000006</v>
      </c>
      <c r="H20" s="171">
        <v>20000</v>
      </c>
      <c r="I20" s="187">
        <f t="shared" si="2"/>
        <v>193600.000000001</v>
      </c>
      <c r="J20" s="205"/>
      <c r="K20" s="205"/>
      <c r="L20" s="205"/>
      <c r="M20" s="178">
        <f t="shared" si="3"/>
        <v>1.00018717494237</v>
      </c>
    </row>
    <row r="21" ht="24.95" customHeight="1" spans="1:13">
      <c r="A21" s="166">
        <v>13</v>
      </c>
      <c r="B21" s="166" t="s">
        <v>111</v>
      </c>
      <c r="C21" s="173">
        <v>150</v>
      </c>
      <c r="D21" s="174">
        <v>2.5</v>
      </c>
      <c r="E21" s="169">
        <v>850.959</v>
      </c>
      <c r="F21" s="169">
        <v>840.437</v>
      </c>
      <c r="G21" s="175">
        <f t="shared" si="0"/>
        <v>10.5219999999999</v>
      </c>
      <c r="H21" s="176">
        <v>20000</v>
      </c>
      <c r="I21" s="207">
        <f t="shared" si="2"/>
        <v>210439.999999999</v>
      </c>
      <c r="J21" s="205"/>
      <c r="K21" s="205"/>
      <c r="L21" s="205"/>
      <c r="M21" s="178">
        <f t="shared" si="3"/>
        <v>1.00018717494237</v>
      </c>
    </row>
    <row r="22" ht="24.95" customHeight="1" spans="1:13">
      <c r="A22" s="166">
        <v>14</v>
      </c>
      <c r="B22" s="166" t="s">
        <v>113</v>
      </c>
      <c r="C22" s="173">
        <v>120</v>
      </c>
      <c r="D22" s="174">
        <v>2</v>
      </c>
      <c r="E22" s="169" t="s">
        <v>431</v>
      </c>
      <c r="F22" s="169" t="s">
        <v>432</v>
      </c>
      <c r="G22" s="175">
        <f t="shared" si="0"/>
        <v>35.353</v>
      </c>
      <c r="H22" s="176">
        <v>20000</v>
      </c>
      <c r="I22" s="207">
        <f t="shared" si="2"/>
        <v>707059.999999999</v>
      </c>
      <c r="J22" s="205"/>
      <c r="K22" s="205"/>
      <c r="L22" s="205"/>
      <c r="M22" s="178">
        <f t="shared" si="3"/>
        <v>1.00018717494237</v>
      </c>
    </row>
    <row r="23" ht="24.95" customHeight="1" spans="1:13">
      <c r="A23" s="166"/>
      <c r="B23" s="166" t="s">
        <v>433</v>
      </c>
      <c r="C23" s="177"/>
      <c r="D23" s="178"/>
      <c r="E23" s="169" t="s">
        <v>434</v>
      </c>
      <c r="F23" s="169" t="s">
        <v>435</v>
      </c>
      <c r="G23" s="170">
        <f t="shared" si="0"/>
        <v>172.41</v>
      </c>
      <c r="H23" s="171">
        <v>10</v>
      </c>
      <c r="I23" s="187">
        <f t="shared" si="2"/>
        <v>1724.1</v>
      </c>
      <c r="J23" s="206"/>
      <c r="K23" s="206"/>
      <c r="L23" s="206"/>
      <c r="M23" s="178"/>
    </row>
    <row r="24" ht="24.95" customHeight="1" spans="1:13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208"/>
    </row>
    <row r="25" s="153" customFormat="1" ht="24.95" customHeight="1" spans="1:13">
      <c r="A25" s="161" t="s">
        <v>396</v>
      </c>
      <c r="B25" s="161" t="s">
        <v>397</v>
      </c>
      <c r="C25" s="162" t="s">
        <v>398</v>
      </c>
      <c r="D25" s="163"/>
      <c r="E25" s="161" t="s">
        <v>399</v>
      </c>
      <c r="F25" s="161"/>
      <c r="G25" s="161" t="s">
        <v>400</v>
      </c>
      <c r="H25" s="161" t="s">
        <v>401</v>
      </c>
      <c r="I25" s="193" t="s">
        <v>402</v>
      </c>
      <c r="J25" s="194" t="s">
        <v>403</v>
      </c>
      <c r="K25" s="194"/>
      <c r="L25" s="195" t="s">
        <v>400</v>
      </c>
      <c r="M25" s="196" t="s">
        <v>395</v>
      </c>
    </row>
    <row r="26" s="153" customFormat="1" ht="24.95" customHeight="1" spans="1:13">
      <c r="A26" s="161"/>
      <c r="B26" s="161"/>
      <c r="C26" s="161" t="s">
        <v>404</v>
      </c>
      <c r="D26" s="161" t="s">
        <v>405</v>
      </c>
      <c r="E26" s="161" t="s">
        <v>406</v>
      </c>
      <c r="F26" s="161" t="s">
        <v>407</v>
      </c>
      <c r="G26" s="161"/>
      <c r="H26" s="161"/>
      <c r="I26" s="197"/>
      <c r="J26" s="194" t="s">
        <v>408</v>
      </c>
      <c r="K26" s="194" t="s">
        <v>409</v>
      </c>
      <c r="L26" s="198"/>
      <c r="M26" s="199"/>
    </row>
    <row r="27" ht="24.95" customHeight="1" spans="1:13">
      <c r="A27" s="181"/>
      <c r="B27" s="165" t="s">
        <v>436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209"/>
    </row>
    <row r="28" s="155" customFormat="1" ht="24.95" customHeight="1" spans="1:14">
      <c r="A28" s="166" t="s">
        <v>269</v>
      </c>
      <c r="B28" s="166" t="s">
        <v>410</v>
      </c>
      <c r="C28" s="173">
        <v>710</v>
      </c>
      <c r="D28" s="174">
        <v>11.8333333333333</v>
      </c>
      <c r="E28" s="169">
        <v>2538.87</v>
      </c>
      <c r="F28" s="169">
        <v>2488.468</v>
      </c>
      <c r="G28" s="170">
        <f t="shared" ref="G28:G35" si="4">E28-F28</f>
        <v>50.402</v>
      </c>
      <c r="H28" s="183">
        <v>120000</v>
      </c>
      <c r="I28" s="201">
        <f t="shared" ref="I28:I37" si="5">G28*H28</f>
        <v>6048240.00000001</v>
      </c>
      <c r="J28" s="178">
        <f>I28</f>
        <v>6048240.00000001</v>
      </c>
      <c r="K28" s="178">
        <f>I29+I30+I31+I32+I33+I34+I35+I36+I37</f>
        <v>6025180</v>
      </c>
      <c r="L28" s="178">
        <f>J28-K28</f>
        <v>23060.0000000084</v>
      </c>
      <c r="M28" s="210"/>
      <c r="N28" s="160"/>
    </row>
    <row r="29" ht="24.95" customHeight="1" spans="1:14">
      <c r="A29" s="166">
        <v>1</v>
      </c>
      <c r="B29" s="184" t="s">
        <v>115</v>
      </c>
      <c r="C29" s="173">
        <v>72</v>
      </c>
      <c r="D29" s="174">
        <v>1.2</v>
      </c>
      <c r="E29" s="169">
        <v>126.14</v>
      </c>
      <c r="F29" s="169">
        <v>103.852</v>
      </c>
      <c r="G29" s="170">
        <f t="shared" si="4"/>
        <v>22.288</v>
      </c>
      <c r="H29" s="166">
        <v>20000</v>
      </c>
      <c r="I29" s="187">
        <f t="shared" si="5"/>
        <v>445760</v>
      </c>
      <c r="J29" s="178"/>
      <c r="K29" s="178"/>
      <c r="L29" s="178"/>
      <c r="M29" s="210">
        <f>J28/K28</f>
        <v>1.00382727155039</v>
      </c>
      <c r="N29" s="160"/>
    </row>
    <row r="30" ht="24.95" customHeight="1" spans="1:14">
      <c r="A30" s="166">
        <v>2</v>
      </c>
      <c r="B30" s="185" t="s">
        <v>437</v>
      </c>
      <c r="C30" s="173">
        <v>210</v>
      </c>
      <c r="D30" s="174">
        <v>3.5</v>
      </c>
      <c r="E30" s="173">
        <v>736.41</v>
      </c>
      <c r="F30" s="173">
        <v>726.337</v>
      </c>
      <c r="G30" s="170">
        <f t="shared" si="4"/>
        <v>10.073</v>
      </c>
      <c r="H30" s="166">
        <v>40000</v>
      </c>
      <c r="I30" s="187">
        <f t="shared" si="5"/>
        <v>402919.999999999</v>
      </c>
      <c r="J30" s="178"/>
      <c r="K30" s="178"/>
      <c r="L30" s="178"/>
      <c r="M30" s="210">
        <f t="shared" ref="M30:M36" si="6">M29</f>
        <v>1.00382727155039</v>
      </c>
      <c r="N30" s="160"/>
    </row>
    <row r="31" ht="24.95" customHeight="1" spans="1:14">
      <c r="A31" s="166">
        <v>3</v>
      </c>
      <c r="B31" s="184" t="s">
        <v>116</v>
      </c>
      <c r="C31" s="173">
        <v>190</v>
      </c>
      <c r="D31" s="174">
        <v>3.16666666666667</v>
      </c>
      <c r="E31" s="169">
        <v>564.96</v>
      </c>
      <c r="F31" s="169">
        <v>559.632</v>
      </c>
      <c r="G31" s="170">
        <f t="shared" si="4"/>
        <v>5.32800000000009</v>
      </c>
      <c r="H31" s="166">
        <v>40000</v>
      </c>
      <c r="I31" s="187">
        <f t="shared" si="5"/>
        <v>213120.000000004</v>
      </c>
      <c r="J31" s="178"/>
      <c r="K31" s="178"/>
      <c r="L31" s="178"/>
      <c r="M31" s="210">
        <f t="shared" si="6"/>
        <v>1.00382727155039</v>
      </c>
      <c r="N31" s="160"/>
    </row>
    <row r="32" ht="24.95" customHeight="1" spans="1:14">
      <c r="A32" s="166">
        <v>4</v>
      </c>
      <c r="B32" s="184" t="s">
        <v>117</v>
      </c>
      <c r="C32" s="173">
        <v>170</v>
      </c>
      <c r="D32" s="174">
        <v>2.83333333333333</v>
      </c>
      <c r="E32" s="169">
        <v>868.6</v>
      </c>
      <c r="F32" s="169">
        <v>845.808</v>
      </c>
      <c r="G32" s="170">
        <f t="shared" si="4"/>
        <v>22.792</v>
      </c>
      <c r="H32" s="166">
        <v>40000</v>
      </c>
      <c r="I32" s="187">
        <f t="shared" si="5"/>
        <v>911680.000000001</v>
      </c>
      <c r="J32" s="178"/>
      <c r="K32" s="178"/>
      <c r="L32" s="178"/>
      <c r="M32" s="210">
        <f t="shared" si="6"/>
        <v>1.00382727155039</v>
      </c>
      <c r="N32" s="160"/>
    </row>
    <row r="33" ht="24.95" customHeight="1" spans="1:14">
      <c r="A33" s="166">
        <v>5</v>
      </c>
      <c r="B33" s="184" t="s">
        <v>118</v>
      </c>
      <c r="C33" s="173">
        <v>202</v>
      </c>
      <c r="D33" s="174">
        <v>3.36666666666667</v>
      </c>
      <c r="E33" s="169">
        <v>4104.19</v>
      </c>
      <c r="F33" s="169">
        <v>4020.185</v>
      </c>
      <c r="G33" s="170">
        <f t="shared" si="4"/>
        <v>84.0049999999997</v>
      </c>
      <c r="H33" s="166">
        <v>20000</v>
      </c>
      <c r="I33" s="187">
        <f t="shared" si="5"/>
        <v>1680099.99999999</v>
      </c>
      <c r="J33" s="178"/>
      <c r="K33" s="178"/>
      <c r="L33" s="178"/>
      <c r="M33" s="210">
        <f t="shared" si="6"/>
        <v>1.00382727155039</v>
      </c>
      <c r="N33" s="160"/>
    </row>
    <row r="34" ht="24.95" customHeight="1" spans="1:14">
      <c r="A34" s="166">
        <v>6</v>
      </c>
      <c r="B34" s="184" t="s">
        <v>119</v>
      </c>
      <c r="C34" s="173">
        <v>122</v>
      </c>
      <c r="D34" s="174">
        <v>2.03333333333333</v>
      </c>
      <c r="E34" s="169">
        <v>3235.1</v>
      </c>
      <c r="F34" s="169">
        <v>3131.9</v>
      </c>
      <c r="G34" s="170">
        <f t="shared" si="4"/>
        <v>103.2</v>
      </c>
      <c r="H34" s="166">
        <v>2000</v>
      </c>
      <c r="I34" s="187">
        <f t="shared" si="5"/>
        <v>206400</v>
      </c>
      <c r="J34" s="178"/>
      <c r="K34" s="178"/>
      <c r="L34" s="178"/>
      <c r="M34" s="210">
        <f t="shared" si="6"/>
        <v>1.00382727155039</v>
      </c>
      <c r="N34" s="160"/>
    </row>
    <row r="35" ht="24.95" customHeight="1" spans="1:14">
      <c r="A35" s="166">
        <v>7</v>
      </c>
      <c r="B35" s="184" t="s">
        <v>129</v>
      </c>
      <c r="C35" s="173">
        <v>182</v>
      </c>
      <c r="D35" s="174">
        <v>3.03333333333333</v>
      </c>
      <c r="E35" s="186">
        <v>3435.33</v>
      </c>
      <c r="F35" s="186">
        <v>3353.904</v>
      </c>
      <c r="G35" s="170">
        <f t="shared" si="4"/>
        <v>81.4259999999999</v>
      </c>
      <c r="H35" s="166">
        <v>20000</v>
      </c>
      <c r="I35" s="187">
        <f t="shared" si="5"/>
        <v>1628520</v>
      </c>
      <c r="J35" s="178"/>
      <c r="K35" s="178"/>
      <c r="L35" s="178"/>
      <c r="M35" s="210">
        <f t="shared" si="6"/>
        <v>1.00382727155039</v>
      </c>
      <c r="N35" s="160"/>
    </row>
    <row r="36" ht="24.95" customHeight="1" spans="1:14">
      <c r="A36" s="166"/>
      <c r="B36" s="184" t="s">
        <v>438</v>
      </c>
      <c r="C36" s="173"/>
      <c r="D36" s="174"/>
      <c r="E36" s="169">
        <v>84.4</v>
      </c>
      <c r="F36" s="169">
        <v>82.6</v>
      </c>
      <c r="G36" s="170">
        <f t="shared" ref="G36:G45" si="7">E36-F36</f>
        <v>1.80000000000001</v>
      </c>
      <c r="H36" s="166">
        <v>1000</v>
      </c>
      <c r="I36" s="187">
        <f t="shared" si="5"/>
        <v>1800.00000000001</v>
      </c>
      <c r="J36" s="178"/>
      <c r="K36" s="178"/>
      <c r="L36" s="178"/>
      <c r="M36" s="210">
        <f t="shared" si="6"/>
        <v>1.00382727155039</v>
      </c>
      <c r="N36" s="160"/>
    </row>
    <row r="37" ht="24.95" customHeight="1" spans="1:14">
      <c r="A37" s="166">
        <v>9</v>
      </c>
      <c r="B37" s="184" t="s">
        <v>130</v>
      </c>
      <c r="C37" s="173">
        <v>74</v>
      </c>
      <c r="D37" s="174">
        <v>1.23333333333333</v>
      </c>
      <c r="E37" s="169">
        <v>1331.95</v>
      </c>
      <c r="F37" s="169">
        <v>1305.206</v>
      </c>
      <c r="G37" s="170">
        <f t="shared" si="7"/>
        <v>26.7440000000001</v>
      </c>
      <c r="H37" s="166">
        <v>20000</v>
      </c>
      <c r="I37" s="187">
        <f t="shared" si="5"/>
        <v>534880.000000003</v>
      </c>
      <c r="J37" s="178"/>
      <c r="K37" s="178"/>
      <c r="L37" s="178"/>
      <c r="M37" s="211">
        <f>M35</f>
        <v>1.00382727155039</v>
      </c>
      <c r="N37" s="160"/>
    </row>
    <row r="38" ht="24.95" customHeight="1" spans="1:14">
      <c r="A38" s="166" t="s">
        <v>270</v>
      </c>
      <c r="B38" s="166" t="s">
        <v>429</v>
      </c>
      <c r="C38" s="173">
        <v>490</v>
      </c>
      <c r="D38" s="174">
        <v>8.16666666666667</v>
      </c>
      <c r="E38" s="169">
        <v>3130.61</v>
      </c>
      <c r="F38" s="169">
        <v>3097.456</v>
      </c>
      <c r="G38" s="170">
        <f t="shared" si="7"/>
        <v>33.154</v>
      </c>
      <c r="H38" s="183">
        <v>120000</v>
      </c>
      <c r="I38" s="187">
        <f t="shared" ref="I38:I45" si="8">G38*H38</f>
        <v>3978480</v>
      </c>
      <c r="J38" s="202">
        <f>I38</f>
        <v>3978480</v>
      </c>
      <c r="K38" s="202">
        <f>+I39+I40+I41+I42+I43+I44+I45</f>
        <v>3976480.00000001</v>
      </c>
      <c r="L38" s="202">
        <f>J38-K38</f>
        <v>1999.99999998463</v>
      </c>
      <c r="M38" s="211"/>
      <c r="N38" s="160"/>
    </row>
    <row r="39" ht="24.95" customHeight="1" spans="1:14">
      <c r="A39" s="166">
        <v>10</v>
      </c>
      <c r="B39" s="184" t="s">
        <v>120</v>
      </c>
      <c r="C39" s="173">
        <v>89</v>
      </c>
      <c r="D39" s="174">
        <v>1.48333333333333</v>
      </c>
      <c r="E39" s="169">
        <v>2114.65</v>
      </c>
      <c r="F39" s="169">
        <v>2098.807</v>
      </c>
      <c r="G39" s="170">
        <f t="shared" si="7"/>
        <v>15.8430000000003</v>
      </c>
      <c r="H39" s="166">
        <v>40000</v>
      </c>
      <c r="I39" s="187">
        <f t="shared" si="8"/>
        <v>633720.000000012</v>
      </c>
      <c r="J39" s="205"/>
      <c r="K39" s="205"/>
      <c r="L39" s="205"/>
      <c r="M39" s="211">
        <f>+J38/K38</f>
        <v>1.00050295738945</v>
      </c>
      <c r="N39" s="160"/>
    </row>
    <row r="40" ht="24.95" customHeight="1" spans="1:14">
      <c r="A40" s="166">
        <v>11</v>
      </c>
      <c r="B40" s="184" t="s">
        <v>126</v>
      </c>
      <c r="C40" s="173">
        <v>60</v>
      </c>
      <c r="D40" s="174">
        <v>1</v>
      </c>
      <c r="E40" s="169">
        <v>467.43</v>
      </c>
      <c r="F40" s="169">
        <v>464.648</v>
      </c>
      <c r="G40" s="170">
        <f t="shared" si="7"/>
        <v>2.78199999999998</v>
      </c>
      <c r="H40" s="166">
        <v>40000</v>
      </c>
      <c r="I40" s="187">
        <f t="shared" si="8"/>
        <v>111279.999999999</v>
      </c>
      <c r="J40" s="205"/>
      <c r="K40" s="205"/>
      <c r="L40" s="205"/>
      <c r="M40" s="211">
        <f>M39</f>
        <v>1.00050295738945</v>
      </c>
      <c r="N40" s="160"/>
    </row>
    <row r="41" ht="24.95" customHeight="1" spans="1:14">
      <c r="A41" s="166">
        <v>12</v>
      </c>
      <c r="B41" s="184" t="s">
        <v>107</v>
      </c>
      <c r="C41" s="173">
        <v>80</v>
      </c>
      <c r="D41" s="174">
        <v>1.33333333333333</v>
      </c>
      <c r="E41" s="169">
        <v>1287.17</v>
      </c>
      <c r="F41" s="169">
        <v>1274.289</v>
      </c>
      <c r="G41" s="170">
        <f t="shared" si="7"/>
        <v>12.8810000000001</v>
      </c>
      <c r="H41" s="166">
        <v>40000</v>
      </c>
      <c r="I41" s="187">
        <f t="shared" si="8"/>
        <v>515240.000000003</v>
      </c>
      <c r="J41" s="205"/>
      <c r="K41" s="205"/>
      <c r="L41" s="205"/>
      <c r="M41" s="211">
        <f>M40</f>
        <v>1.00050295738945</v>
      </c>
      <c r="N41" s="160"/>
    </row>
    <row r="42" ht="24.95" customHeight="1" spans="1:14">
      <c r="A42" s="166">
        <v>13</v>
      </c>
      <c r="B42" s="184" t="s">
        <v>127</v>
      </c>
      <c r="C42" s="173">
        <v>20</v>
      </c>
      <c r="D42" s="174">
        <v>0.333333333333333</v>
      </c>
      <c r="E42" s="169">
        <v>409</v>
      </c>
      <c r="F42" s="169">
        <v>401.119</v>
      </c>
      <c r="G42" s="170">
        <f t="shared" si="7"/>
        <v>7.88099999999997</v>
      </c>
      <c r="H42" s="166">
        <v>20000</v>
      </c>
      <c r="I42" s="187">
        <f t="shared" si="8"/>
        <v>157619.999999999</v>
      </c>
      <c r="J42" s="205"/>
      <c r="K42" s="205"/>
      <c r="L42" s="205"/>
      <c r="M42" s="211">
        <f>M41</f>
        <v>1.00050295738945</v>
      </c>
      <c r="N42" s="160"/>
    </row>
    <row r="43" ht="24.95" customHeight="1" spans="1:14">
      <c r="A43" s="166">
        <v>14</v>
      </c>
      <c r="B43" s="184" t="s">
        <v>128</v>
      </c>
      <c r="C43" s="173">
        <v>502</v>
      </c>
      <c r="D43" s="174">
        <v>8.36666666666667</v>
      </c>
      <c r="E43" s="169">
        <v>1406.2</v>
      </c>
      <c r="F43" s="169">
        <v>1371.799</v>
      </c>
      <c r="G43" s="170">
        <f t="shared" si="7"/>
        <v>34.4010000000001</v>
      </c>
      <c r="H43" s="166">
        <v>20000</v>
      </c>
      <c r="I43" s="187">
        <f t="shared" si="8"/>
        <v>688020.000000001</v>
      </c>
      <c r="J43" s="205"/>
      <c r="K43" s="205"/>
      <c r="L43" s="205"/>
      <c r="M43" s="211">
        <f>M42</f>
        <v>1.00050295738945</v>
      </c>
      <c r="N43" s="212"/>
    </row>
    <row r="44" ht="24.95" customHeight="1" spans="1:14">
      <c r="A44" s="166">
        <v>15</v>
      </c>
      <c r="B44" s="184" t="s">
        <v>439</v>
      </c>
      <c r="C44" s="173">
        <v>116</v>
      </c>
      <c r="D44" s="174">
        <v>1.93333333333333</v>
      </c>
      <c r="E44" s="169">
        <v>645.76</v>
      </c>
      <c r="F44" s="169">
        <v>636.475</v>
      </c>
      <c r="G44" s="170">
        <f t="shared" si="7"/>
        <v>9.28499999999997</v>
      </c>
      <c r="H44" s="166">
        <v>20000</v>
      </c>
      <c r="I44" s="187">
        <f t="shared" si="8"/>
        <v>185699.999999999</v>
      </c>
      <c r="J44" s="205"/>
      <c r="K44" s="205"/>
      <c r="L44" s="205"/>
      <c r="M44" s="178">
        <f>M43</f>
        <v>1.00050295738945</v>
      </c>
      <c r="N44" s="166"/>
    </row>
    <row r="45" customFormat="1" ht="24.95" customHeight="1" spans="1:14">
      <c r="A45" s="166">
        <v>16</v>
      </c>
      <c r="B45" s="184" t="s">
        <v>440</v>
      </c>
      <c r="C45" s="173">
        <v>180</v>
      </c>
      <c r="D45" s="174">
        <v>3</v>
      </c>
      <c r="E45" s="169">
        <v>11705.1</v>
      </c>
      <c r="F45" s="169">
        <v>10020.2</v>
      </c>
      <c r="G45" s="170">
        <f t="shared" si="7"/>
        <v>1684.9</v>
      </c>
      <c r="H45" s="166">
        <v>1000</v>
      </c>
      <c r="I45" s="187">
        <f t="shared" si="8"/>
        <v>1684900</v>
      </c>
      <c r="J45" s="206"/>
      <c r="K45" s="206"/>
      <c r="L45" s="206"/>
      <c r="M45" s="178"/>
      <c r="N45" s="166"/>
    </row>
    <row r="46" s="152" customFormat="1" ht="24.95" customHeight="1" spans="1:13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</row>
    <row r="47" s="153" customFormat="1" ht="24.95" customHeight="1" spans="1:13">
      <c r="A47" s="161" t="s">
        <v>396</v>
      </c>
      <c r="B47" s="161" t="s">
        <v>397</v>
      </c>
      <c r="C47" s="162" t="s">
        <v>398</v>
      </c>
      <c r="D47" s="163"/>
      <c r="E47" s="161" t="s">
        <v>399</v>
      </c>
      <c r="F47" s="161"/>
      <c r="G47" s="161" t="s">
        <v>400</v>
      </c>
      <c r="H47" s="161" t="s">
        <v>401</v>
      </c>
      <c r="I47" s="193" t="s">
        <v>402</v>
      </c>
      <c r="J47" s="194" t="s">
        <v>403</v>
      </c>
      <c r="K47" s="194"/>
      <c r="L47" s="195" t="s">
        <v>400</v>
      </c>
      <c r="M47" s="196" t="s">
        <v>395</v>
      </c>
    </row>
    <row r="48" s="153" customFormat="1" ht="24.95" customHeight="1" spans="1:13">
      <c r="A48" s="161"/>
      <c r="B48" s="161"/>
      <c r="C48" s="161" t="s">
        <v>404</v>
      </c>
      <c r="D48" s="161" t="s">
        <v>405</v>
      </c>
      <c r="E48" s="161" t="s">
        <v>406</v>
      </c>
      <c r="F48" s="161" t="s">
        <v>407</v>
      </c>
      <c r="G48" s="161"/>
      <c r="H48" s="161"/>
      <c r="I48" s="197"/>
      <c r="J48" s="194" t="s">
        <v>408</v>
      </c>
      <c r="K48" s="194" t="s">
        <v>409</v>
      </c>
      <c r="L48" s="198"/>
      <c r="M48" s="199"/>
    </row>
    <row r="49" ht="24.95" customHeight="1" spans="1:13">
      <c r="A49" s="181"/>
      <c r="B49" s="165" t="s">
        <v>441</v>
      </c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209"/>
    </row>
    <row r="50" s="155" customFormat="1" ht="24.95" customHeight="1" spans="1:14">
      <c r="A50" s="166" t="s">
        <v>269</v>
      </c>
      <c r="B50" s="166" t="s">
        <v>410</v>
      </c>
      <c r="C50" s="187">
        <v>590</v>
      </c>
      <c r="D50" s="170">
        <v>9.83333333333333</v>
      </c>
      <c r="E50" s="178">
        <v>1627.805</v>
      </c>
      <c r="F50" s="178">
        <v>1599.836</v>
      </c>
      <c r="G50" s="170">
        <f t="shared" ref="G50:G56" si="9">E50-F50</f>
        <v>27.9690000000001</v>
      </c>
      <c r="H50" s="183">
        <v>60000</v>
      </c>
      <c r="I50" s="201">
        <f t="shared" ref="I50:I56" si="10">G50*H50</f>
        <v>1678140</v>
      </c>
      <c r="J50" s="202">
        <f>I50</f>
        <v>1678140</v>
      </c>
      <c r="K50" s="202">
        <f>I51+I52+I53+I54+I55+I56</f>
        <v>1678320</v>
      </c>
      <c r="L50" s="202">
        <f>J50-K50</f>
        <v>-179.999999994645</v>
      </c>
      <c r="M50" s="178"/>
      <c r="N50" s="213"/>
    </row>
    <row r="51" ht="24.95" customHeight="1" spans="1:14">
      <c r="A51" s="166">
        <v>1</v>
      </c>
      <c r="B51" s="188" t="s">
        <v>137</v>
      </c>
      <c r="C51" s="187">
        <v>180</v>
      </c>
      <c r="D51" s="170">
        <v>3</v>
      </c>
      <c r="E51" s="178">
        <v>1252.123</v>
      </c>
      <c r="F51" s="178">
        <v>1234.534</v>
      </c>
      <c r="G51" s="170">
        <f t="shared" si="9"/>
        <v>17.5889999999999</v>
      </c>
      <c r="H51" s="166">
        <v>20000</v>
      </c>
      <c r="I51" s="187">
        <f t="shared" si="10"/>
        <v>351779.999999999</v>
      </c>
      <c r="J51" s="205"/>
      <c r="K51" s="205"/>
      <c r="L51" s="205"/>
      <c r="M51" s="178">
        <f>J50/K50</f>
        <v>0.999892749892753</v>
      </c>
      <c r="N51" s="155"/>
    </row>
    <row r="52" ht="24.95" customHeight="1" spans="1:18">
      <c r="A52" s="166">
        <v>2</v>
      </c>
      <c r="B52" s="188" t="s">
        <v>138</v>
      </c>
      <c r="C52" s="187">
        <v>140</v>
      </c>
      <c r="D52" s="170">
        <v>2.33333333333333</v>
      </c>
      <c r="E52" s="178">
        <v>616.494</v>
      </c>
      <c r="F52" s="178">
        <v>608.738</v>
      </c>
      <c r="G52" s="170">
        <f t="shared" si="9"/>
        <v>7.75599999999997</v>
      </c>
      <c r="H52" s="166">
        <v>20000</v>
      </c>
      <c r="I52" s="187">
        <f t="shared" si="10"/>
        <v>155119.999999999</v>
      </c>
      <c r="J52" s="205"/>
      <c r="K52" s="205"/>
      <c r="L52" s="205"/>
      <c r="M52" s="178">
        <f>M51</f>
        <v>0.999892749892753</v>
      </c>
      <c r="N52" s="155"/>
      <c r="R52" s="216"/>
    </row>
    <row r="53" ht="24.95" customHeight="1" spans="1:14">
      <c r="A53" s="166">
        <v>3</v>
      </c>
      <c r="B53" s="188" t="s">
        <v>139</v>
      </c>
      <c r="C53" s="187">
        <v>164</v>
      </c>
      <c r="D53" s="170">
        <v>2.73333333333333</v>
      </c>
      <c r="E53" s="178">
        <v>866.41</v>
      </c>
      <c r="F53" s="178">
        <v>852.948</v>
      </c>
      <c r="G53" s="170">
        <f t="shared" si="9"/>
        <v>13.462</v>
      </c>
      <c r="H53" s="166">
        <v>20000</v>
      </c>
      <c r="I53" s="187">
        <f t="shared" si="10"/>
        <v>269240</v>
      </c>
      <c r="J53" s="205"/>
      <c r="K53" s="205"/>
      <c r="L53" s="205"/>
      <c r="M53" s="178">
        <f>M52</f>
        <v>0.999892749892753</v>
      </c>
      <c r="N53" s="155"/>
    </row>
    <row r="54" ht="24.95" customHeight="1" spans="1:18">
      <c r="A54" s="166">
        <v>4</v>
      </c>
      <c r="B54" s="188" t="s">
        <v>140</v>
      </c>
      <c r="C54" s="187">
        <v>194</v>
      </c>
      <c r="D54" s="170">
        <v>3.23333333333333</v>
      </c>
      <c r="E54" s="178">
        <v>750.608</v>
      </c>
      <c r="F54" s="178">
        <v>740.987</v>
      </c>
      <c r="G54" s="170">
        <f t="shared" si="9"/>
        <v>9.62099999999998</v>
      </c>
      <c r="H54" s="166">
        <v>20000</v>
      </c>
      <c r="I54" s="187">
        <f t="shared" si="10"/>
        <v>192420</v>
      </c>
      <c r="J54" s="205"/>
      <c r="K54" s="205"/>
      <c r="L54" s="205"/>
      <c r="M54" s="178">
        <f>M53</f>
        <v>0.999892749892753</v>
      </c>
      <c r="N54" s="155"/>
      <c r="R54" s="216"/>
    </row>
    <row r="55" ht="24.95" customHeight="1" spans="1:14">
      <c r="A55" s="189">
        <v>5</v>
      </c>
      <c r="B55" s="190" t="s">
        <v>141</v>
      </c>
      <c r="C55" s="187">
        <v>180</v>
      </c>
      <c r="D55" s="170">
        <v>3</v>
      </c>
      <c r="E55" s="178">
        <v>32.705</v>
      </c>
      <c r="F55" s="178">
        <v>21.114</v>
      </c>
      <c r="G55" s="170">
        <f t="shared" si="9"/>
        <v>11.591</v>
      </c>
      <c r="H55" s="166">
        <v>20000</v>
      </c>
      <c r="I55" s="187">
        <f t="shared" si="10"/>
        <v>231820</v>
      </c>
      <c r="J55" s="205"/>
      <c r="K55" s="205"/>
      <c r="L55" s="205"/>
      <c r="M55" s="178">
        <f>M54</f>
        <v>0.999892749892753</v>
      </c>
      <c r="N55" s="155"/>
    </row>
    <row r="56" ht="24.95" customHeight="1" spans="1:14">
      <c r="A56" s="166">
        <v>6</v>
      </c>
      <c r="B56" s="188" t="s">
        <v>442</v>
      </c>
      <c r="C56" s="187">
        <v>66</v>
      </c>
      <c r="D56" s="170">
        <v>1.1</v>
      </c>
      <c r="E56" s="178">
        <v>1103.51</v>
      </c>
      <c r="F56" s="178">
        <v>864.54</v>
      </c>
      <c r="G56" s="170">
        <f t="shared" si="9"/>
        <v>238.97</v>
      </c>
      <c r="H56" s="166">
        <v>2000</v>
      </c>
      <c r="I56" s="187">
        <f t="shared" si="10"/>
        <v>477940</v>
      </c>
      <c r="J56" s="206"/>
      <c r="K56" s="206"/>
      <c r="L56" s="206"/>
      <c r="M56" s="178"/>
      <c r="N56" s="155"/>
    </row>
    <row r="57" ht="24.95" customHeight="1" spans="1:14">
      <c r="A57" s="166" t="s">
        <v>270</v>
      </c>
      <c r="B57" s="166" t="s">
        <v>429</v>
      </c>
      <c r="C57" s="187">
        <v>696</v>
      </c>
      <c r="D57" s="170">
        <v>11.6</v>
      </c>
      <c r="E57" s="178">
        <v>2807.119</v>
      </c>
      <c r="F57" s="178">
        <v>2778.031</v>
      </c>
      <c r="G57" s="170">
        <f t="shared" ref="G57:G69" si="11">E57-F57</f>
        <v>29.0880000000002</v>
      </c>
      <c r="H57" s="183">
        <v>120000</v>
      </c>
      <c r="I57" s="201">
        <f t="shared" ref="I57:I69" si="12">G57*H57</f>
        <v>3490560.00000002</v>
      </c>
      <c r="J57" s="202">
        <f>I57</f>
        <v>3490560.00000002</v>
      </c>
      <c r="K57" s="202">
        <f>I58+I59+I60+I61+I62+I63+I64+I65+I66+I67+I68+I69</f>
        <v>3487576</v>
      </c>
      <c r="L57" s="214">
        <f>J57-K57</f>
        <v>2984.00000002142</v>
      </c>
      <c r="M57" s="178"/>
      <c r="N57" s="155"/>
    </row>
    <row r="58" ht="24.95" customHeight="1" spans="1:14">
      <c r="A58" s="166">
        <v>7</v>
      </c>
      <c r="B58" s="188" t="s">
        <v>142</v>
      </c>
      <c r="C58" s="187">
        <v>142</v>
      </c>
      <c r="D58" s="170">
        <v>2.36666666666667</v>
      </c>
      <c r="E58" s="178">
        <v>888.385</v>
      </c>
      <c r="F58" s="178">
        <v>875.404</v>
      </c>
      <c r="G58" s="170">
        <f t="shared" si="11"/>
        <v>12.981</v>
      </c>
      <c r="H58" s="166">
        <v>20000</v>
      </c>
      <c r="I58" s="187">
        <f t="shared" si="12"/>
        <v>259620</v>
      </c>
      <c r="J58" s="205"/>
      <c r="K58" s="205"/>
      <c r="L58" s="215"/>
      <c r="M58" s="178">
        <f>J57/K57</f>
        <v>1.00085560859463</v>
      </c>
      <c r="N58" s="155"/>
    </row>
    <row r="59" ht="24.95" customHeight="1" spans="1:14">
      <c r="A59" s="166">
        <v>8</v>
      </c>
      <c r="B59" s="188" t="s">
        <v>143</v>
      </c>
      <c r="C59" s="187">
        <v>150</v>
      </c>
      <c r="D59" s="170">
        <v>2.5</v>
      </c>
      <c r="E59" s="178">
        <v>827.294</v>
      </c>
      <c r="F59" s="178">
        <v>816.514</v>
      </c>
      <c r="G59" s="170">
        <f t="shared" si="11"/>
        <v>10.78</v>
      </c>
      <c r="H59" s="166">
        <v>20000</v>
      </c>
      <c r="I59" s="187">
        <f t="shared" si="12"/>
        <v>215599.999999999</v>
      </c>
      <c r="J59" s="205"/>
      <c r="K59" s="205"/>
      <c r="L59" s="215"/>
      <c r="M59" s="178">
        <f t="shared" ref="M59:M68" si="13">M58</f>
        <v>1.00085560859463</v>
      </c>
      <c r="N59" s="155"/>
    </row>
    <row r="60" ht="24.95" customHeight="1" spans="1:14">
      <c r="A60" s="166">
        <v>9</v>
      </c>
      <c r="B60" s="188" t="s">
        <v>147</v>
      </c>
      <c r="C60" s="187">
        <v>80</v>
      </c>
      <c r="D60" s="170">
        <v>1.33333333333333</v>
      </c>
      <c r="E60" s="178">
        <v>1034.137</v>
      </c>
      <c r="F60" s="178">
        <v>1012.62</v>
      </c>
      <c r="G60" s="170">
        <f t="shared" si="11"/>
        <v>21.5169999999999</v>
      </c>
      <c r="H60" s="166">
        <v>20000</v>
      </c>
      <c r="I60" s="187">
        <f t="shared" si="12"/>
        <v>430339.999999999</v>
      </c>
      <c r="J60" s="205"/>
      <c r="K60" s="205"/>
      <c r="L60" s="215"/>
      <c r="M60" s="178">
        <f t="shared" si="13"/>
        <v>1.00085560859463</v>
      </c>
      <c r="N60" s="155"/>
    </row>
    <row r="61" ht="24.95" customHeight="1" spans="1:14">
      <c r="A61" s="166">
        <v>10</v>
      </c>
      <c r="B61" s="188" t="s">
        <v>148</v>
      </c>
      <c r="C61" s="187">
        <v>202</v>
      </c>
      <c r="D61" s="170">
        <v>3.36666666666667</v>
      </c>
      <c r="E61" s="178">
        <v>566.953</v>
      </c>
      <c r="F61" s="178">
        <v>554.849</v>
      </c>
      <c r="G61" s="170">
        <f t="shared" si="11"/>
        <v>12.1039999999999</v>
      </c>
      <c r="H61" s="166">
        <v>20000</v>
      </c>
      <c r="I61" s="187">
        <f t="shared" si="12"/>
        <v>242079.999999999</v>
      </c>
      <c r="J61" s="205"/>
      <c r="K61" s="205"/>
      <c r="L61" s="215"/>
      <c r="M61" s="178">
        <f t="shared" si="13"/>
        <v>1.00085560859463</v>
      </c>
      <c r="N61" s="155"/>
    </row>
    <row r="62" ht="24.95" customHeight="1" spans="1:14">
      <c r="A62" s="166">
        <v>11</v>
      </c>
      <c r="B62" s="188" t="s">
        <v>150</v>
      </c>
      <c r="C62" s="187">
        <v>24</v>
      </c>
      <c r="D62" s="170">
        <v>0.4</v>
      </c>
      <c r="E62" s="178">
        <v>594.72</v>
      </c>
      <c r="F62" s="178">
        <v>583.593</v>
      </c>
      <c r="G62" s="170">
        <f t="shared" si="11"/>
        <v>11.1270000000001</v>
      </c>
      <c r="H62" s="166">
        <v>20000</v>
      </c>
      <c r="I62" s="187">
        <f t="shared" si="12"/>
        <v>222540.000000001</v>
      </c>
      <c r="J62" s="205"/>
      <c r="K62" s="205"/>
      <c r="L62" s="215"/>
      <c r="M62" s="178">
        <f t="shared" si="13"/>
        <v>1.00085560859463</v>
      </c>
      <c r="N62" s="155"/>
    </row>
    <row r="63" ht="24.95" customHeight="1" spans="1:14">
      <c r="A63" s="166">
        <v>12</v>
      </c>
      <c r="B63" s="188" t="s">
        <v>153</v>
      </c>
      <c r="C63" s="187">
        <v>32</v>
      </c>
      <c r="D63" s="170">
        <v>0.533333333333333</v>
      </c>
      <c r="E63" s="178">
        <v>427</v>
      </c>
      <c r="F63" s="178">
        <v>417.786</v>
      </c>
      <c r="G63" s="170">
        <f t="shared" si="11"/>
        <v>9.214</v>
      </c>
      <c r="H63" s="166">
        <v>20000</v>
      </c>
      <c r="I63" s="187">
        <f t="shared" si="12"/>
        <v>184280</v>
      </c>
      <c r="J63" s="205"/>
      <c r="K63" s="205"/>
      <c r="L63" s="215"/>
      <c r="M63" s="178">
        <f t="shared" si="13"/>
        <v>1.00085560859463</v>
      </c>
      <c r="N63" s="155"/>
    </row>
    <row r="64" ht="24.95" customHeight="1" spans="1:14">
      <c r="A64" s="166">
        <v>13</v>
      </c>
      <c r="B64" s="190" t="s">
        <v>155</v>
      </c>
      <c r="C64" s="187">
        <v>44</v>
      </c>
      <c r="D64" s="170">
        <v>0.733333333333333</v>
      </c>
      <c r="E64" s="178">
        <v>85.094</v>
      </c>
      <c r="F64" s="178">
        <v>58.12</v>
      </c>
      <c r="G64" s="170">
        <f t="shared" si="11"/>
        <v>26.974</v>
      </c>
      <c r="H64" s="166">
        <v>10000</v>
      </c>
      <c r="I64" s="187">
        <f t="shared" si="12"/>
        <v>269740</v>
      </c>
      <c r="J64" s="205"/>
      <c r="K64" s="205"/>
      <c r="L64" s="215"/>
      <c r="M64" s="178">
        <f t="shared" si="13"/>
        <v>1.00085560859463</v>
      </c>
      <c r="N64" s="155"/>
    </row>
    <row r="65" ht="24.95" customHeight="1" spans="1:14">
      <c r="A65" s="166">
        <v>14</v>
      </c>
      <c r="B65" s="188" t="s">
        <v>157</v>
      </c>
      <c r="C65" s="187">
        <v>114</v>
      </c>
      <c r="D65" s="170">
        <v>1.9</v>
      </c>
      <c r="E65" s="178">
        <v>60043.3</v>
      </c>
      <c r="F65" s="178">
        <v>59441.9</v>
      </c>
      <c r="G65" s="170">
        <f t="shared" si="11"/>
        <v>601.400000000001</v>
      </c>
      <c r="H65" s="166">
        <v>2000</v>
      </c>
      <c r="I65" s="187">
        <f t="shared" si="12"/>
        <v>1202800</v>
      </c>
      <c r="J65" s="205"/>
      <c r="K65" s="205"/>
      <c r="L65" s="215"/>
      <c r="M65" s="178">
        <f t="shared" si="13"/>
        <v>1.00085560859463</v>
      </c>
      <c r="N65" s="155"/>
    </row>
    <row r="66" ht="24.95" customHeight="1" spans="1:14">
      <c r="A66" s="166">
        <v>15</v>
      </c>
      <c r="B66" s="188" t="s">
        <v>158</v>
      </c>
      <c r="C66" s="187">
        <v>144</v>
      </c>
      <c r="D66" s="170">
        <v>2.4</v>
      </c>
      <c r="E66" s="178">
        <v>6811.1</v>
      </c>
      <c r="F66" s="178">
        <v>6741.1</v>
      </c>
      <c r="G66" s="170">
        <f t="shared" si="11"/>
        <v>70</v>
      </c>
      <c r="H66" s="166">
        <v>2000</v>
      </c>
      <c r="I66" s="187">
        <f t="shared" si="12"/>
        <v>140000</v>
      </c>
      <c r="J66" s="205"/>
      <c r="K66" s="205"/>
      <c r="L66" s="215"/>
      <c r="M66" s="178">
        <f t="shared" si="13"/>
        <v>1.00085560859463</v>
      </c>
      <c r="N66" s="155"/>
    </row>
    <row r="67" ht="24.95" customHeight="1" spans="1:14">
      <c r="A67" s="166">
        <v>16</v>
      </c>
      <c r="B67" s="188" t="s">
        <v>443</v>
      </c>
      <c r="C67" s="187">
        <v>96</v>
      </c>
      <c r="D67" s="170">
        <v>1.6</v>
      </c>
      <c r="E67" s="178">
        <v>3444.9</v>
      </c>
      <c r="F67" s="178">
        <v>3339.8</v>
      </c>
      <c r="G67" s="170">
        <f t="shared" si="11"/>
        <v>105.1</v>
      </c>
      <c r="H67" s="166">
        <v>2000</v>
      </c>
      <c r="I67" s="187">
        <f t="shared" si="12"/>
        <v>210200</v>
      </c>
      <c r="J67" s="205"/>
      <c r="K67" s="205"/>
      <c r="L67" s="215"/>
      <c r="M67" s="178">
        <f t="shared" si="13"/>
        <v>1.00085560859463</v>
      </c>
      <c r="N67" s="155"/>
    </row>
    <row r="68" ht="24.95" customHeight="1" spans="1:14">
      <c r="A68" s="166">
        <v>17</v>
      </c>
      <c r="B68" s="188" t="s">
        <v>444</v>
      </c>
      <c r="C68" s="187">
        <v>66</v>
      </c>
      <c r="D68" s="170">
        <v>1.1</v>
      </c>
      <c r="E68" s="178">
        <v>2869.3</v>
      </c>
      <c r="F68" s="178">
        <v>2814.7</v>
      </c>
      <c r="G68" s="170">
        <f t="shared" si="11"/>
        <v>54.6000000000004</v>
      </c>
      <c r="H68" s="166">
        <v>2000</v>
      </c>
      <c r="I68" s="187">
        <f t="shared" si="12"/>
        <v>109200.000000001</v>
      </c>
      <c r="J68" s="205"/>
      <c r="K68" s="205"/>
      <c r="L68" s="215"/>
      <c r="M68" s="178">
        <f t="shared" si="13"/>
        <v>1.00085560859463</v>
      </c>
      <c r="N68" s="155"/>
    </row>
    <row r="69" ht="24.95" customHeight="1" spans="1:14">
      <c r="A69" s="166"/>
      <c r="B69" s="188" t="s">
        <v>445</v>
      </c>
      <c r="C69" s="217"/>
      <c r="D69" s="217"/>
      <c r="E69" s="178">
        <v>7137.1</v>
      </c>
      <c r="F69" s="178">
        <v>7107.7</v>
      </c>
      <c r="G69" s="170">
        <f t="shared" si="11"/>
        <v>29.4000000000005</v>
      </c>
      <c r="H69" s="166">
        <v>40</v>
      </c>
      <c r="I69" s="187">
        <f t="shared" si="12"/>
        <v>1176.00000000002</v>
      </c>
      <c r="J69" s="206"/>
      <c r="K69" s="206"/>
      <c r="L69" s="223"/>
      <c r="M69" s="178"/>
      <c r="N69" s="224"/>
    </row>
    <row r="70" s="152" customFormat="1" ht="24.95" customHeight="1" spans="1:13">
      <c r="A70" s="180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</row>
    <row r="71" s="153" customFormat="1" ht="24.95" customHeight="1" spans="1:13">
      <c r="A71" s="161" t="s">
        <v>396</v>
      </c>
      <c r="B71" s="161" t="s">
        <v>397</v>
      </c>
      <c r="C71" s="162" t="s">
        <v>398</v>
      </c>
      <c r="D71" s="163"/>
      <c r="E71" s="162" t="s">
        <v>399</v>
      </c>
      <c r="F71" s="163"/>
      <c r="G71" s="161" t="s">
        <v>400</v>
      </c>
      <c r="H71" s="161" t="s">
        <v>401</v>
      </c>
      <c r="I71" s="193" t="s">
        <v>402</v>
      </c>
      <c r="J71" s="194" t="s">
        <v>403</v>
      </c>
      <c r="K71" s="194"/>
      <c r="L71" s="195" t="s">
        <v>400</v>
      </c>
      <c r="M71" s="196" t="s">
        <v>395</v>
      </c>
    </row>
    <row r="72" s="153" customFormat="1" ht="24.95" customHeight="1" spans="1:13">
      <c r="A72" s="161"/>
      <c r="B72" s="161"/>
      <c r="C72" s="161" t="s">
        <v>404</v>
      </c>
      <c r="D72" s="161" t="s">
        <v>405</v>
      </c>
      <c r="E72" s="161" t="s">
        <v>406</v>
      </c>
      <c r="F72" s="161" t="s">
        <v>407</v>
      </c>
      <c r="G72" s="161"/>
      <c r="H72" s="161"/>
      <c r="I72" s="197"/>
      <c r="J72" s="194" t="s">
        <v>408</v>
      </c>
      <c r="K72" s="194" t="s">
        <v>409</v>
      </c>
      <c r="L72" s="198"/>
      <c r="M72" s="199"/>
    </row>
    <row r="73" ht="24.95" customHeight="1" spans="1:13">
      <c r="A73" s="181"/>
      <c r="B73" s="165" t="s">
        <v>446</v>
      </c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209"/>
    </row>
    <row r="74" s="155" customFormat="1" ht="24.95" customHeight="1" spans="1:14">
      <c r="A74" s="166" t="s">
        <v>269</v>
      </c>
      <c r="B74" s="166" t="s">
        <v>410</v>
      </c>
      <c r="C74" s="187">
        <v>498</v>
      </c>
      <c r="D74" s="170">
        <v>8.3</v>
      </c>
      <c r="E74" s="218">
        <v>1122.793</v>
      </c>
      <c r="F74" s="218">
        <v>1097.751</v>
      </c>
      <c r="G74" s="170">
        <f t="shared" ref="G74:G84" si="14">E74-F74</f>
        <v>25.0419999999999</v>
      </c>
      <c r="H74" s="183">
        <v>60000</v>
      </c>
      <c r="I74" s="201">
        <f t="shared" ref="I74:I84" si="15">G74*H74</f>
        <v>1502519.99999999</v>
      </c>
      <c r="J74" s="178">
        <f>I74</f>
        <v>1502519.99999999</v>
      </c>
      <c r="K74" s="178">
        <f>I75+I76+I77+I78</f>
        <v>1518050</v>
      </c>
      <c r="L74" s="218">
        <f>J74-K74</f>
        <v>-15530.0000000079</v>
      </c>
      <c r="M74" s="178"/>
      <c r="N74" s="225"/>
    </row>
    <row r="75" ht="24.95" customHeight="1" spans="1:14">
      <c r="A75" s="166">
        <v>1</v>
      </c>
      <c r="B75" s="219" t="s">
        <v>160</v>
      </c>
      <c r="C75" s="187">
        <v>200</v>
      </c>
      <c r="D75" s="170">
        <v>3.3</v>
      </c>
      <c r="E75" s="178">
        <v>1035.843</v>
      </c>
      <c r="F75" s="178">
        <v>1013.756</v>
      </c>
      <c r="G75" s="170">
        <f t="shared" si="14"/>
        <v>22.0870000000001</v>
      </c>
      <c r="H75" s="166">
        <v>20000</v>
      </c>
      <c r="I75" s="187">
        <f t="shared" si="15"/>
        <v>441740.000000002</v>
      </c>
      <c r="J75" s="178"/>
      <c r="K75" s="178"/>
      <c r="L75" s="218"/>
      <c r="M75" s="178">
        <f>J74/K74</f>
        <v>0.989769770429164</v>
      </c>
      <c r="N75" s="225"/>
    </row>
    <row r="76" ht="24.95" customHeight="1" spans="1:14">
      <c r="A76" s="166">
        <v>2</v>
      </c>
      <c r="B76" s="220" t="s">
        <v>161</v>
      </c>
      <c r="C76" s="187">
        <v>45</v>
      </c>
      <c r="D76" s="170">
        <v>0.7</v>
      </c>
      <c r="E76" s="178">
        <v>1372.805</v>
      </c>
      <c r="F76" s="178">
        <v>1345.942</v>
      </c>
      <c r="G76" s="170">
        <f t="shared" si="14"/>
        <v>26.8630000000001</v>
      </c>
      <c r="H76" s="166">
        <v>10000</v>
      </c>
      <c r="I76" s="187">
        <f t="shared" si="15"/>
        <v>268630.000000001</v>
      </c>
      <c r="J76" s="178"/>
      <c r="K76" s="178"/>
      <c r="L76" s="218"/>
      <c r="M76" s="178">
        <f>M75</f>
        <v>0.989769770429164</v>
      </c>
      <c r="N76" s="225"/>
    </row>
    <row r="77" ht="24.95" customHeight="1" spans="1:14">
      <c r="A77" s="166">
        <v>3</v>
      </c>
      <c r="B77" s="219" t="s">
        <v>162</v>
      </c>
      <c r="C77" s="187">
        <v>200</v>
      </c>
      <c r="D77" s="170">
        <v>3.3</v>
      </c>
      <c r="E77" s="178">
        <v>853.442</v>
      </c>
      <c r="F77" s="178">
        <v>836.106</v>
      </c>
      <c r="G77" s="170">
        <f t="shared" si="14"/>
        <v>17.336</v>
      </c>
      <c r="H77" s="166">
        <v>20000</v>
      </c>
      <c r="I77" s="187">
        <f t="shared" si="15"/>
        <v>346720</v>
      </c>
      <c r="J77" s="178"/>
      <c r="K77" s="178"/>
      <c r="L77" s="218"/>
      <c r="M77" s="178">
        <f>M76</f>
        <v>0.989769770429164</v>
      </c>
      <c r="N77" s="225"/>
    </row>
    <row r="78" ht="24.95" customHeight="1" spans="1:14">
      <c r="A78" s="166">
        <v>4</v>
      </c>
      <c r="B78" s="219" t="s">
        <v>163</v>
      </c>
      <c r="C78" s="187">
        <v>196</v>
      </c>
      <c r="D78" s="170">
        <v>3.3</v>
      </c>
      <c r="E78" s="178">
        <v>894.543</v>
      </c>
      <c r="F78" s="178">
        <v>871.495</v>
      </c>
      <c r="G78" s="170">
        <f t="shared" si="14"/>
        <v>23.048</v>
      </c>
      <c r="H78" s="166">
        <v>20000</v>
      </c>
      <c r="I78" s="187">
        <f t="shared" si="15"/>
        <v>460960</v>
      </c>
      <c r="J78" s="178"/>
      <c r="K78" s="178"/>
      <c r="L78" s="218"/>
      <c r="M78" s="178">
        <f>M77</f>
        <v>0.989769770429164</v>
      </c>
      <c r="N78" s="225"/>
    </row>
    <row r="79" ht="24.95" customHeight="1" spans="1:14">
      <c r="A79" s="166" t="s">
        <v>270</v>
      </c>
      <c r="B79" s="166" t="s">
        <v>429</v>
      </c>
      <c r="C79" s="187">
        <v>270</v>
      </c>
      <c r="D79" s="170">
        <v>4.5</v>
      </c>
      <c r="E79" s="178">
        <v>1092.122</v>
      </c>
      <c r="F79" s="178">
        <v>1071.414</v>
      </c>
      <c r="G79" s="170">
        <f t="shared" si="14"/>
        <v>20.7080000000001</v>
      </c>
      <c r="H79" s="183">
        <v>60000</v>
      </c>
      <c r="I79" s="201">
        <f t="shared" si="15"/>
        <v>1242480.00000001</v>
      </c>
      <c r="J79" s="202">
        <f>I79</f>
        <v>1242480.00000001</v>
      </c>
      <c r="K79" s="202">
        <f>I80+I81+I82+I83+I84</f>
        <v>1247184.4</v>
      </c>
      <c r="L79" s="202">
        <f>J79-K79</f>
        <v>-4704.39999999176</v>
      </c>
      <c r="M79" s="178"/>
      <c r="N79" s="225"/>
    </row>
    <row r="80" ht="24.95" customHeight="1" spans="1:14">
      <c r="A80" s="166">
        <v>5</v>
      </c>
      <c r="B80" s="219" t="s">
        <v>164</v>
      </c>
      <c r="C80" s="187">
        <v>72</v>
      </c>
      <c r="D80" s="170">
        <v>1.2</v>
      </c>
      <c r="E80" s="178">
        <v>702.457</v>
      </c>
      <c r="F80" s="178">
        <v>687.951</v>
      </c>
      <c r="G80" s="170">
        <f t="shared" si="14"/>
        <v>14.506</v>
      </c>
      <c r="H80" s="166">
        <v>20000</v>
      </c>
      <c r="I80" s="187">
        <f t="shared" si="15"/>
        <v>290119.999999999</v>
      </c>
      <c r="J80" s="205"/>
      <c r="K80" s="205"/>
      <c r="L80" s="205"/>
      <c r="M80" s="178">
        <f>J79/K79</f>
        <v>0.996227983608525</v>
      </c>
      <c r="N80" s="225"/>
    </row>
    <row r="81" ht="24.95" customHeight="1" spans="1:14">
      <c r="A81" s="166">
        <v>6</v>
      </c>
      <c r="B81" s="219" t="s">
        <v>165</v>
      </c>
      <c r="C81" s="187">
        <v>172</v>
      </c>
      <c r="D81" s="170">
        <v>2.9</v>
      </c>
      <c r="E81" s="178">
        <v>780.75</v>
      </c>
      <c r="F81" s="178">
        <v>768.792</v>
      </c>
      <c r="G81" s="170">
        <f t="shared" si="14"/>
        <v>11.958</v>
      </c>
      <c r="H81" s="166">
        <v>20000</v>
      </c>
      <c r="I81" s="187">
        <f t="shared" si="15"/>
        <v>239159.999999999</v>
      </c>
      <c r="J81" s="205"/>
      <c r="K81" s="205"/>
      <c r="L81" s="205"/>
      <c r="M81" s="178">
        <f>M80</f>
        <v>0.996227983608525</v>
      </c>
      <c r="N81" s="225"/>
    </row>
    <row r="82" ht="24.95" customHeight="1" spans="1:14">
      <c r="A82" s="166">
        <v>7</v>
      </c>
      <c r="B82" s="219" t="s">
        <v>166</v>
      </c>
      <c r="C82" s="187">
        <v>53</v>
      </c>
      <c r="D82" s="170">
        <v>0.9</v>
      </c>
      <c r="E82" s="178">
        <v>1687.072</v>
      </c>
      <c r="F82" s="178">
        <v>1653.083</v>
      </c>
      <c r="G82" s="170">
        <f t="shared" si="14"/>
        <v>33.9889999999998</v>
      </c>
      <c r="H82" s="166">
        <v>10000</v>
      </c>
      <c r="I82" s="187">
        <f t="shared" si="15"/>
        <v>339889.999999998</v>
      </c>
      <c r="J82" s="205"/>
      <c r="K82" s="205"/>
      <c r="L82" s="205"/>
      <c r="M82" s="178">
        <f>M81</f>
        <v>0.996227983608525</v>
      </c>
      <c r="N82" s="225"/>
    </row>
    <row r="83" ht="24.95" customHeight="1" spans="1:14">
      <c r="A83" s="166">
        <v>8</v>
      </c>
      <c r="B83" s="221" t="s">
        <v>167</v>
      </c>
      <c r="C83" s="187">
        <v>180</v>
      </c>
      <c r="D83" s="170">
        <v>3</v>
      </c>
      <c r="E83" s="178">
        <v>948.558</v>
      </c>
      <c r="F83" s="178">
        <v>929.731</v>
      </c>
      <c r="G83" s="175">
        <f t="shared" si="14"/>
        <v>18.827</v>
      </c>
      <c r="H83" s="189">
        <v>20000</v>
      </c>
      <c r="I83" s="207">
        <f t="shared" si="15"/>
        <v>376540</v>
      </c>
      <c r="J83" s="205"/>
      <c r="K83" s="205"/>
      <c r="L83" s="205"/>
      <c r="M83" s="178">
        <f>M82</f>
        <v>0.996227983608525</v>
      </c>
      <c r="N83" s="225"/>
    </row>
    <row r="84" ht="24.95" customHeight="1" spans="1:14">
      <c r="A84" s="166"/>
      <c r="B84" s="219" t="s">
        <v>445</v>
      </c>
      <c r="C84" s="177"/>
      <c r="D84" s="222"/>
      <c r="E84" s="178">
        <v>28765.94</v>
      </c>
      <c r="F84" s="178">
        <v>28729.08</v>
      </c>
      <c r="G84" s="170">
        <f t="shared" si="14"/>
        <v>36.8599999999969</v>
      </c>
      <c r="H84" s="166">
        <v>40</v>
      </c>
      <c r="I84" s="187">
        <f t="shared" si="15"/>
        <v>1474.39999999988</v>
      </c>
      <c r="J84" s="206"/>
      <c r="K84" s="206"/>
      <c r="L84" s="206"/>
      <c r="M84" s="178"/>
      <c r="N84" s="225"/>
    </row>
    <row r="85" spans="11:11">
      <c r="K85" s="226"/>
    </row>
    <row r="86" spans="11:11">
      <c r="K86" s="227"/>
    </row>
    <row r="87" spans="11:11">
      <c r="K87" s="228"/>
    </row>
  </sheetData>
  <mergeCells count="71">
    <mergeCell ref="A1:M1"/>
    <mergeCell ref="A2:M2"/>
    <mergeCell ref="C4:D4"/>
    <mergeCell ref="E4:F4"/>
    <mergeCell ref="J4:K4"/>
    <mergeCell ref="A24:M24"/>
    <mergeCell ref="C25:D25"/>
    <mergeCell ref="E25:F25"/>
    <mergeCell ref="J25:K25"/>
    <mergeCell ref="A46:M46"/>
    <mergeCell ref="C47:D47"/>
    <mergeCell ref="E47:F47"/>
    <mergeCell ref="J47:K47"/>
    <mergeCell ref="A70:M70"/>
    <mergeCell ref="C71:D71"/>
    <mergeCell ref="E71:F71"/>
    <mergeCell ref="J71:K71"/>
    <mergeCell ref="A4:A5"/>
    <mergeCell ref="A25:A26"/>
    <mergeCell ref="A47:A48"/>
    <mergeCell ref="A71:A72"/>
    <mergeCell ref="B4:B5"/>
    <mergeCell ref="B25:B26"/>
    <mergeCell ref="B47:B48"/>
    <mergeCell ref="B71:B72"/>
    <mergeCell ref="G4:G5"/>
    <mergeCell ref="G25:G26"/>
    <mergeCell ref="G47:G48"/>
    <mergeCell ref="G71:G72"/>
    <mergeCell ref="H4:H5"/>
    <mergeCell ref="H25:H26"/>
    <mergeCell ref="H47:H48"/>
    <mergeCell ref="H71:H72"/>
    <mergeCell ref="I4:I5"/>
    <mergeCell ref="I25:I26"/>
    <mergeCell ref="I47:I48"/>
    <mergeCell ref="I71:I72"/>
    <mergeCell ref="J7:J13"/>
    <mergeCell ref="J15:J23"/>
    <mergeCell ref="J28:J37"/>
    <mergeCell ref="J38:J45"/>
    <mergeCell ref="J50:J56"/>
    <mergeCell ref="J57:J69"/>
    <mergeCell ref="J74:J78"/>
    <mergeCell ref="J79:J84"/>
    <mergeCell ref="K7:K13"/>
    <mergeCell ref="K15:K23"/>
    <mergeCell ref="K28:K37"/>
    <mergeCell ref="K38:K45"/>
    <mergeCell ref="K50:K56"/>
    <mergeCell ref="K57:K69"/>
    <mergeCell ref="K74:K78"/>
    <mergeCell ref="K79:K84"/>
    <mergeCell ref="L4:L5"/>
    <mergeCell ref="L7:L13"/>
    <mergeCell ref="L15:L23"/>
    <mergeCell ref="L25:L26"/>
    <mergeCell ref="L28:L37"/>
    <mergeCell ref="L38:L45"/>
    <mergeCell ref="L47:L48"/>
    <mergeCell ref="L50:L56"/>
    <mergeCell ref="L57:L69"/>
    <mergeCell ref="L71:L72"/>
    <mergeCell ref="L74:L78"/>
    <mergeCell ref="L79:L84"/>
    <mergeCell ref="M4:M5"/>
    <mergeCell ref="M25:M26"/>
    <mergeCell ref="M47:M48"/>
    <mergeCell ref="M71:M72"/>
    <mergeCell ref="N28:N43"/>
    <mergeCell ref="N50:N69"/>
  </mergeCells>
  <printOptions horizontalCentered="1"/>
  <pageMargins left="0.196850393700787" right="0.236220472440945" top="0.31496062992126" bottom="0.0393700787401575" header="0.118110236220472" footer="0.0393700787401575"/>
  <pageSetup paperSize="9" scale="34" fitToHeight="2" pageOrder="overThenDown" orientation="landscape" verticalDpi="1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zoomScale="70" zoomScaleNormal="70" topLeftCell="P1" workbookViewId="0">
      <selection activeCell="X4" sqref="X4"/>
    </sheetView>
  </sheetViews>
  <sheetFormatPr defaultColWidth="9.14285714285714" defaultRowHeight="15.75" outlineLevelRow="3"/>
  <cols>
    <col min="1" max="1" width="12.2857142857143" style="131" customWidth="1"/>
    <col min="2" max="2" width="17.1428571428571" style="131" customWidth="1"/>
    <col min="3" max="3" width="18.7142857142857" style="131" customWidth="1"/>
    <col min="4" max="5" width="18.4285714285714" style="131" customWidth="1"/>
    <col min="6" max="6" width="18.8571428571429" style="131" customWidth="1"/>
    <col min="7" max="7" width="14.2857142857143" style="131" customWidth="1"/>
    <col min="8" max="9" width="12.2857142857143" style="131" customWidth="1"/>
    <col min="10" max="10" width="19.7142857142857" style="131" customWidth="1"/>
    <col min="11" max="11" width="17" style="131" customWidth="1"/>
    <col min="12" max="12" width="12.2857142857143" style="131" customWidth="1"/>
    <col min="13" max="13" width="17.5714285714286" style="131" customWidth="1"/>
    <col min="14" max="14" width="18.1428571428571" style="131" customWidth="1"/>
    <col min="15" max="15" width="16.8571428571429" style="131" customWidth="1"/>
    <col min="16" max="16" width="20.1428571428571" style="131" customWidth="1"/>
    <col min="17" max="17" width="14.1428571428571" style="131" customWidth="1"/>
    <col min="18" max="18" width="19.8571428571429" style="131" customWidth="1"/>
    <col min="19" max="20" width="24.8571428571429" style="131" customWidth="1"/>
    <col min="21" max="21" width="18.7142857142857" style="131" customWidth="1"/>
    <col min="22" max="22" width="19.8571428571429" style="131" customWidth="1"/>
    <col min="23" max="23" width="20" style="131" customWidth="1"/>
    <col min="24" max="24" width="18.1428571428571" style="131" customWidth="1"/>
    <col min="25" max="25" width="20.7142857142857" style="131" customWidth="1"/>
    <col min="26" max="26" width="18.4285714285714" style="131" customWidth="1"/>
    <col min="27" max="27" width="22" style="131" customWidth="1"/>
    <col min="28" max="16384" width="9.14285714285714" style="131"/>
  </cols>
  <sheetData>
    <row r="1" ht="30.75" customHeight="1" spans="1:16">
      <c r="A1" s="132" t="s">
        <v>447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ht="63" spans="1:27">
      <c r="A2" s="133" t="s">
        <v>448</v>
      </c>
      <c r="B2" s="133" t="s">
        <v>449</v>
      </c>
      <c r="C2" s="134" t="s">
        <v>450</v>
      </c>
      <c r="D2" s="135"/>
      <c r="E2" s="136"/>
      <c r="F2" s="137" t="s">
        <v>451</v>
      </c>
      <c r="G2" s="134" t="s">
        <v>452</v>
      </c>
      <c r="H2" s="135"/>
      <c r="I2" s="136"/>
      <c r="J2" s="142" t="s">
        <v>453</v>
      </c>
      <c r="K2" s="142" t="s">
        <v>454</v>
      </c>
      <c r="L2" s="142" t="s">
        <v>453</v>
      </c>
      <c r="M2" s="142" t="s">
        <v>453</v>
      </c>
      <c r="N2" s="137" t="s">
        <v>451</v>
      </c>
      <c r="O2" s="137" t="s">
        <v>400</v>
      </c>
      <c r="P2" s="137" t="s">
        <v>400</v>
      </c>
      <c r="Q2" s="137" t="s">
        <v>400</v>
      </c>
      <c r="R2" s="149" t="s">
        <v>455</v>
      </c>
      <c r="S2" s="149" t="s">
        <v>455</v>
      </c>
      <c r="T2" s="149" t="s">
        <v>455</v>
      </c>
      <c r="U2" s="137" t="s">
        <v>400</v>
      </c>
      <c r="V2" s="137" t="s">
        <v>400</v>
      </c>
      <c r="W2" s="142" t="s">
        <v>456</v>
      </c>
      <c r="X2" s="142" t="s">
        <v>456</v>
      </c>
      <c r="Y2" s="134" t="s">
        <v>456</v>
      </c>
      <c r="Z2" s="137" t="s">
        <v>400</v>
      </c>
      <c r="AA2" s="137" t="s">
        <v>400</v>
      </c>
    </row>
    <row r="3" ht="63" spans="1:27">
      <c r="A3" s="138"/>
      <c r="B3" s="138"/>
      <c r="C3" s="139" t="s">
        <v>457</v>
      </c>
      <c r="D3" s="139" t="s">
        <v>458</v>
      </c>
      <c r="E3" s="139" t="s">
        <v>459</v>
      </c>
      <c r="F3" s="140"/>
      <c r="G3" s="139" t="s">
        <v>460</v>
      </c>
      <c r="H3" s="141" t="s">
        <v>461</v>
      </c>
      <c r="I3" s="146" t="s">
        <v>462</v>
      </c>
      <c r="J3" s="139" t="s">
        <v>460</v>
      </c>
      <c r="K3" s="147"/>
      <c r="L3" s="141" t="s">
        <v>461</v>
      </c>
      <c r="M3" s="146" t="s">
        <v>462</v>
      </c>
      <c r="N3" s="140"/>
      <c r="O3" s="140"/>
      <c r="P3" s="140"/>
      <c r="Q3" s="140"/>
      <c r="R3" s="139" t="s">
        <v>460</v>
      </c>
      <c r="S3" s="141" t="s">
        <v>461</v>
      </c>
      <c r="T3" s="146" t="s">
        <v>463</v>
      </c>
      <c r="U3" s="140"/>
      <c r="V3" s="140"/>
      <c r="W3" s="139" t="s">
        <v>460</v>
      </c>
      <c r="X3" s="141" t="s">
        <v>461</v>
      </c>
      <c r="Y3" s="146" t="s">
        <v>463</v>
      </c>
      <c r="Z3" s="140"/>
      <c r="AA3" s="140"/>
    </row>
    <row r="4" s="130" customFormat="1" ht="79.5" customHeight="1" spans="1:27">
      <c r="A4" s="142">
        <v>1</v>
      </c>
      <c r="B4" s="142" t="s">
        <v>48</v>
      </c>
      <c r="C4" s="143"/>
      <c r="D4" s="143">
        <f>('Input Energy'!O7-'Input Energy'!D7)/1000000</f>
        <v>21.198985</v>
      </c>
      <c r="E4" s="143">
        <f>'Input Energy'!O7/1000000</f>
        <v>21.2051595</v>
      </c>
      <c r="F4" s="144">
        <f>C4-E4</f>
        <v>-21.2051595</v>
      </c>
      <c r="G4" s="142">
        <v>55206</v>
      </c>
      <c r="H4" s="145">
        <v>55206</v>
      </c>
      <c r="I4" s="145">
        <v>55214</v>
      </c>
      <c r="J4" s="143">
        <v>19.601902459</v>
      </c>
      <c r="K4" s="143">
        <v>19.601902459</v>
      </c>
      <c r="L4" s="148">
        <f>'Feederwise Energy Audit'!AP65/1000000</f>
        <v>19.601902459</v>
      </c>
      <c r="M4" s="148">
        <f>19601909.739/1000000</f>
        <v>19.601909739</v>
      </c>
      <c r="N4" s="143"/>
      <c r="O4" s="143"/>
      <c r="P4" s="143"/>
      <c r="Q4" s="143"/>
      <c r="R4" s="143"/>
      <c r="S4" s="148"/>
      <c r="T4" s="148"/>
      <c r="U4" s="143">
        <v>0</v>
      </c>
      <c r="V4" s="143">
        <v>0</v>
      </c>
      <c r="W4" s="143"/>
      <c r="X4" s="148"/>
      <c r="Y4" s="150"/>
      <c r="Z4" s="143">
        <v>0</v>
      </c>
      <c r="AA4" s="151">
        <v>0</v>
      </c>
    </row>
  </sheetData>
  <mergeCells count="13">
    <mergeCell ref="A1:P1"/>
    <mergeCell ref="C2:E2"/>
    <mergeCell ref="G2:I2"/>
    <mergeCell ref="J3:K3"/>
    <mergeCell ref="F2:F3"/>
    <mergeCell ref="N2:N3"/>
    <mergeCell ref="O2:O3"/>
    <mergeCell ref="P2:P3"/>
    <mergeCell ref="Q2:Q3"/>
    <mergeCell ref="U2:U3"/>
    <mergeCell ref="V2:V3"/>
    <mergeCell ref="Z2:Z3"/>
    <mergeCell ref="AA2:AA3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4"/>
  <sheetViews>
    <sheetView zoomScale="70" zoomScaleNormal="70" zoomScaleSheetLayoutView="55" topLeftCell="E25" workbookViewId="0">
      <selection activeCell="J13" sqref="J13"/>
    </sheetView>
  </sheetViews>
  <sheetFormatPr defaultColWidth="9.14285714285714" defaultRowHeight="36" customHeight="1"/>
  <cols>
    <col min="1" max="1" width="8.85714285714286" style="81" customWidth="1"/>
    <col min="2" max="2" width="20.1428571428571" style="81" customWidth="1"/>
    <col min="3" max="3" width="21.4285714285714" style="81" customWidth="1"/>
    <col min="4" max="4" width="18.7142857142857" style="82" customWidth="1"/>
    <col min="5" max="5" width="23.5714285714286" style="83" customWidth="1"/>
    <col min="6" max="6" width="33.7142857142857" style="83" customWidth="1"/>
    <col min="7" max="7" width="21.1428571428571" style="81" customWidth="1"/>
    <col min="8" max="8" width="22" style="81" customWidth="1"/>
    <col min="9" max="9" width="15.4285714285714" style="84" customWidth="1"/>
    <col min="10" max="10" width="15.4285714285714" style="81" customWidth="1"/>
    <col min="11" max="12" width="16.5714285714286" style="81" customWidth="1"/>
    <col min="13" max="13" width="25.5714285714286" style="81" customWidth="1"/>
    <col min="14" max="14" width="24.1428571428571" style="81" customWidth="1"/>
    <col min="15" max="15" width="23" style="81" customWidth="1"/>
    <col min="16" max="16" width="25.4285714285714" style="81" customWidth="1"/>
    <col min="17" max="17" width="19.7142857142857" style="81" customWidth="1"/>
    <col min="18" max="18" width="25.8571428571429" style="81" customWidth="1"/>
    <col min="19" max="23" width="17.5714285714286" style="81" customWidth="1"/>
    <col min="24" max="24" width="19" style="81" customWidth="1"/>
    <col min="25" max="25" width="22.2857142857143" style="81" customWidth="1"/>
    <col min="26" max="26" width="17.5714285714286" style="81" customWidth="1"/>
    <col min="27" max="27" width="16.2857142857143" style="81" customWidth="1"/>
    <col min="28" max="28" width="65.5714285714286" style="83" customWidth="1"/>
    <col min="29" max="32" width="38.7142857142857" style="81" customWidth="1"/>
    <col min="33" max="33" width="22.2857142857143" style="81" customWidth="1"/>
    <col min="34" max="34" width="9.14285714285714" style="81" customWidth="1"/>
    <col min="35" max="16384" width="9.14285714285714" style="81"/>
  </cols>
  <sheetData>
    <row r="1" s="6" customFormat="1" ht="71.1" customHeight="1" spans="1:28">
      <c r="A1" s="56" t="s">
        <v>198</v>
      </c>
      <c r="B1" s="56"/>
      <c r="C1" s="56"/>
      <c r="D1" s="56" t="str">
        <f>'Input Energy'!I1</f>
        <v>July-25 INPUT and August-25 DCB</v>
      </c>
      <c r="E1" s="58"/>
      <c r="F1" s="58"/>
      <c r="G1" s="58"/>
      <c r="H1" s="58"/>
      <c r="I1" s="58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8"/>
    </row>
    <row r="2" s="74" customFormat="1" ht="51" customHeight="1" spans="1:33">
      <c r="A2" s="13" t="s">
        <v>199</v>
      </c>
      <c r="B2" s="13" t="s">
        <v>200</v>
      </c>
      <c r="C2" s="13" t="s">
        <v>89</v>
      </c>
      <c r="D2" s="13" t="s">
        <v>201</v>
      </c>
      <c r="E2" s="13" t="s">
        <v>79</v>
      </c>
      <c r="F2" s="13" t="s">
        <v>80</v>
      </c>
      <c r="G2" s="13" t="s">
        <v>216</v>
      </c>
      <c r="H2" s="13" t="s">
        <v>218</v>
      </c>
      <c r="I2" s="99" t="s">
        <v>219</v>
      </c>
      <c r="J2" s="13" t="s">
        <v>220</v>
      </c>
      <c r="K2" s="13" t="s">
        <v>221</v>
      </c>
      <c r="L2" s="13" t="s">
        <v>222</v>
      </c>
      <c r="M2" s="13" t="s">
        <v>223</v>
      </c>
      <c r="N2" s="13" t="s">
        <v>224</v>
      </c>
      <c r="O2" s="13" t="s">
        <v>225</v>
      </c>
      <c r="P2" s="13" t="s">
        <v>226</v>
      </c>
      <c r="Q2" s="13" t="s">
        <v>227</v>
      </c>
      <c r="R2" s="13" t="s">
        <v>228</v>
      </c>
      <c r="S2" s="13" t="s">
        <v>229</v>
      </c>
      <c r="T2" s="13" t="s">
        <v>230</v>
      </c>
      <c r="U2" s="13" t="s">
        <v>231</v>
      </c>
      <c r="V2" s="13" t="s">
        <v>232</v>
      </c>
      <c r="W2" s="13" t="s">
        <v>233</v>
      </c>
      <c r="X2" s="13" t="s">
        <v>234</v>
      </c>
      <c r="Y2" s="13" t="s">
        <v>235</v>
      </c>
      <c r="Z2" s="13" t="s">
        <v>236</v>
      </c>
      <c r="AA2" s="13" t="s">
        <v>237</v>
      </c>
      <c r="AB2" s="13" t="s">
        <v>238</v>
      </c>
      <c r="AC2" s="13" t="s">
        <v>239</v>
      </c>
      <c r="AD2" s="13" t="s">
        <v>240</v>
      </c>
      <c r="AE2" s="13" t="s">
        <v>241</v>
      </c>
      <c r="AF2" s="13" t="s">
        <v>242</v>
      </c>
      <c r="AG2" s="13" t="s">
        <v>240</v>
      </c>
    </row>
    <row r="3" s="75" customFormat="1" ht="75" customHeight="1" spans="1:33">
      <c r="A3" s="13"/>
      <c r="B3" s="13"/>
      <c r="C3" s="13"/>
      <c r="D3" s="13"/>
      <c r="E3" s="13"/>
      <c r="F3" s="13"/>
      <c r="G3" s="13"/>
      <c r="H3" s="13"/>
      <c r="I3" s="99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="75" customFormat="1" ht="53.25" customHeight="1" spans="1:33">
      <c r="A4" s="13"/>
      <c r="B4" s="13"/>
      <c r="C4" s="13"/>
      <c r="D4" s="13"/>
      <c r="E4" s="13"/>
      <c r="F4" s="13"/>
      <c r="G4" s="13"/>
      <c r="H4" s="13"/>
      <c r="I4" s="99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="75" customFormat="1" ht="42.75" customHeight="1" spans="1:34">
      <c r="A5" s="14">
        <v>1</v>
      </c>
      <c r="B5" s="14" t="s">
        <v>262</v>
      </c>
      <c r="C5" s="14">
        <v>2</v>
      </c>
      <c r="D5" s="14">
        <v>3</v>
      </c>
      <c r="E5" s="14">
        <v>4</v>
      </c>
      <c r="F5" s="14">
        <v>5</v>
      </c>
      <c r="G5" s="14" t="s">
        <v>277</v>
      </c>
      <c r="H5" s="14" t="s">
        <v>278</v>
      </c>
      <c r="I5" s="100" t="s">
        <v>279</v>
      </c>
      <c r="J5" s="14"/>
      <c r="K5" s="14" t="s">
        <v>280</v>
      </c>
      <c r="L5" s="13" t="s">
        <v>281</v>
      </c>
      <c r="M5" s="14">
        <v>39</v>
      </c>
      <c r="N5" s="14">
        <v>40</v>
      </c>
      <c r="O5" s="14">
        <v>41</v>
      </c>
      <c r="P5" s="14">
        <v>42</v>
      </c>
      <c r="Q5" s="14" t="s">
        <v>282</v>
      </c>
      <c r="R5" s="14" t="s">
        <v>283</v>
      </c>
      <c r="S5" s="13" t="s">
        <v>284</v>
      </c>
      <c r="T5" s="13"/>
      <c r="U5" s="13">
        <v>46</v>
      </c>
      <c r="V5" s="13" t="s">
        <v>285</v>
      </c>
      <c r="W5" s="13"/>
      <c r="X5" s="14">
        <v>48</v>
      </c>
      <c r="Y5" s="14" t="s">
        <v>286</v>
      </c>
      <c r="Z5" s="14" t="s">
        <v>287</v>
      </c>
      <c r="AA5" s="13"/>
      <c r="AB5" s="13">
        <v>47</v>
      </c>
      <c r="AC5" s="13">
        <v>48</v>
      </c>
      <c r="AD5" s="13"/>
      <c r="AE5" s="13"/>
      <c r="AF5" s="13"/>
      <c r="AG5" s="13">
        <v>49</v>
      </c>
      <c r="AH5" s="75">
        <f>SUM(A5:AG5)</f>
        <v>415</v>
      </c>
    </row>
    <row r="6" s="76" customFormat="1" ht="25.5" customHeight="1" spans="1:33">
      <c r="A6" s="85">
        <v>1</v>
      </c>
      <c r="B6" s="86" t="s">
        <v>288</v>
      </c>
      <c r="C6" s="86" t="s">
        <v>99</v>
      </c>
      <c r="D6" s="86" t="s">
        <v>99</v>
      </c>
      <c r="E6" s="87" t="s">
        <v>100</v>
      </c>
      <c r="F6" s="87" t="s">
        <v>101</v>
      </c>
      <c r="G6" s="88">
        <v>821127.4</v>
      </c>
      <c r="H6" s="88" t="e">
        <f>#REF!-G6</f>
        <v>#REF!</v>
      </c>
      <c r="I6" s="101" t="e">
        <f>+(H6/#REF!)*100</f>
        <v>#REF!</v>
      </c>
      <c r="J6" s="102" t="e">
        <f t="shared" ref="J6:J57" si="0">IF(ISBLANK(I6),"NA",IF(I6&lt;0,"&lt;0",IF(AND(I6&gt;=0,I6&lt;5),"0-5",IF(AND(I6&gt;=5,I6&lt;10),"5-10",IF(AND(I6&gt;=10,I6&lt;=15),"10-15",IF(AND(I6&gt;15,I6&lt;=20),"15-20",IF(AND(I6&gt;20,I6&lt;=30),"20-30",IF(I6&gt;30,"&gt;30","nill"))))))))</f>
        <v>#REF!</v>
      </c>
      <c r="K6" s="88" t="e">
        <f>+G6/#REF!*100</f>
        <v>#REF!</v>
      </c>
      <c r="L6" s="88" t="e">
        <f>Y6/#REF!*100</f>
        <v>#REF!</v>
      </c>
      <c r="M6" s="103">
        <v>2248116.08</v>
      </c>
      <c r="N6" s="103">
        <v>7365459.07000003</v>
      </c>
      <c r="O6" s="103">
        <v>2733750.85</v>
      </c>
      <c r="P6" s="103">
        <v>3908887.08</v>
      </c>
      <c r="Q6" s="88">
        <f t="shared" ref="Q6:Q56" si="1">+O6/N6*100</f>
        <v>37.1158243365269</v>
      </c>
      <c r="R6" s="102" t="e">
        <f t="shared" ref="R6:R57" si="2">+(1-(K6*Q6)/10000)*100</f>
        <v>#REF!</v>
      </c>
      <c r="S6" s="102" t="e">
        <f t="shared" ref="S6:S57" si="3">((1-L6*Q6/10000))*100</f>
        <v>#REF!</v>
      </c>
      <c r="T6" s="102" t="e">
        <f t="shared" ref="T6:T57" si="4">IF(ISBLANK(R6),"NA",IF(R6&lt;0,"&lt;0",IF(AND(R6&gt;=0,R6&lt;5),"0-5",IF(AND(R6&gt;=5,R6&lt;10),"5-10",IF(AND(R6&gt;=10,R6&lt;=15),"10-15",IF(AND(R6&gt;15,R6&lt;=20),"15-20",IF(AND(R6&gt;20,R6&lt;=30),"20-30",IF(R6&gt;30,"&gt;30","nill"))))))))</f>
        <v>#REF!</v>
      </c>
      <c r="U6" s="102">
        <f t="shared" ref="U6:U57" si="5">(IF(((O6/N6*100))&gt;100,100,((O6/N6*100))))</f>
        <v>37.1158243365269</v>
      </c>
      <c r="V6" s="102" t="e">
        <f t="shared" ref="V6:V57" si="6">((1-L6*U6/10000))*100</f>
        <v>#REF!</v>
      </c>
      <c r="W6" s="102" t="e">
        <f t="shared" ref="W6:W57" si="7">IF(ISBLANK(V6),"NA",IF(V6&lt;0,"&lt;0",IF(AND(V6&gt;=0,V6&lt;5),"0-5",IF(AND(V6&gt;=5,V6&lt;10),"5-10",IF(AND(V6&gt;=10,V6&lt;=15),"10-15",IF(AND(V6&gt;15,V6&lt;=20),"15-20",IF(AND(V6&gt;20,V6&lt;=30),"20-30",IF(V6&gt;30,"&gt;30","nill"))))))))</f>
        <v>#REF!</v>
      </c>
      <c r="X6" s="85"/>
      <c r="Y6" s="103">
        <f t="shared" ref="Y6:Y56" si="8">G6+X6</f>
        <v>821127.4</v>
      </c>
      <c r="Z6" s="102" t="e">
        <f>+(#REF!-Y6)/#REF!*100</f>
        <v>#REF!</v>
      </c>
      <c r="AA6" s="102" t="e">
        <f t="shared" ref="AA6:AA57" si="9">IF(ISBLANK(Z6),"NA",IF(Z6&lt;0,"&lt;0",IF(AND(Z6&gt;=0,Z6&lt;5),"0-5",IF(AND(Z6&gt;=5,Z6&lt;10),"5-10",IF(AND(Z6&gt;=10,Z6&lt;=15),"10-15",IF(AND(Z6&gt;15,Z6&lt;=20),"15-20",IF(AND(Z6&gt;20,Z6&lt;=30),"20-30",IF(Z6&gt;30,"&gt;30","nill"))))))))</f>
        <v>#REF!</v>
      </c>
      <c r="AB6" s="112"/>
      <c r="AC6" s="113"/>
      <c r="AD6" s="113"/>
      <c r="AE6" s="85"/>
      <c r="AF6" s="85"/>
      <c r="AG6" s="85"/>
    </row>
    <row r="7" s="77" customFormat="1" ht="25.5" customHeight="1" spans="1:33">
      <c r="A7" s="89">
        <v>2</v>
      </c>
      <c r="B7" s="23" t="s">
        <v>289</v>
      </c>
      <c r="C7" s="23" t="s">
        <v>99</v>
      </c>
      <c r="D7" s="23" t="s">
        <v>99</v>
      </c>
      <c r="E7" s="23" t="s">
        <v>100</v>
      </c>
      <c r="F7" s="23" t="s">
        <v>108</v>
      </c>
      <c r="G7" s="88">
        <v>770783</v>
      </c>
      <c r="H7" s="68" t="e">
        <f>#REF!-G7</f>
        <v>#REF!</v>
      </c>
      <c r="I7" s="101" t="e">
        <f>+(H7/#REF!)*100</f>
        <v>#REF!</v>
      </c>
      <c r="J7" s="104" t="e">
        <f t="shared" si="0"/>
        <v>#REF!</v>
      </c>
      <c r="K7" s="68" t="e">
        <f>+G7/#REF!*100</f>
        <v>#REF!</v>
      </c>
      <c r="L7" s="68" t="e">
        <f>Y7/#REF!*100</f>
        <v>#REF!</v>
      </c>
      <c r="M7" s="103">
        <v>9340332.22</v>
      </c>
      <c r="N7" s="103">
        <v>7899596.57000003</v>
      </c>
      <c r="O7" s="103">
        <v>5660743.62000002</v>
      </c>
      <c r="P7" s="103">
        <v>11579185.17</v>
      </c>
      <c r="Q7" s="68">
        <f t="shared" si="1"/>
        <v>71.6586419298625</v>
      </c>
      <c r="R7" s="104" t="e">
        <f t="shared" si="2"/>
        <v>#REF!</v>
      </c>
      <c r="S7" s="104" t="e">
        <f t="shared" si="3"/>
        <v>#REF!</v>
      </c>
      <c r="T7" s="104" t="e">
        <f t="shared" si="4"/>
        <v>#REF!</v>
      </c>
      <c r="U7" s="104">
        <f t="shared" si="5"/>
        <v>71.6586419298625</v>
      </c>
      <c r="V7" s="104" t="e">
        <f t="shared" si="6"/>
        <v>#REF!</v>
      </c>
      <c r="W7" s="104" t="e">
        <f t="shared" si="7"/>
        <v>#REF!</v>
      </c>
      <c r="X7" s="89"/>
      <c r="Y7" s="114">
        <f t="shared" si="8"/>
        <v>770783</v>
      </c>
      <c r="Z7" s="104" t="e">
        <f>+(#REF!-Y7)/#REF!*100</f>
        <v>#REF!</v>
      </c>
      <c r="AA7" s="104" t="e">
        <f t="shared" si="9"/>
        <v>#REF!</v>
      </c>
      <c r="AB7" s="46" t="s">
        <v>464</v>
      </c>
      <c r="AC7" s="51"/>
      <c r="AD7" s="13"/>
      <c r="AE7" s="89"/>
      <c r="AF7" s="89"/>
      <c r="AG7" s="89"/>
    </row>
    <row r="8" s="77" customFormat="1" ht="25.5" customHeight="1" spans="1:33">
      <c r="A8" s="89">
        <v>3</v>
      </c>
      <c r="B8" s="23" t="s">
        <v>289</v>
      </c>
      <c r="C8" s="23" t="s">
        <v>99</v>
      </c>
      <c r="D8" s="23" t="s">
        <v>99</v>
      </c>
      <c r="E8" s="23" t="s">
        <v>100</v>
      </c>
      <c r="F8" s="23" t="s">
        <v>104</v>
      </c>
      <c r="G8" s="88">
        <v>92552.5</v>
      </c>
      <c r="H8" s="68" t="e">
        <f>#REF!-G8</f>
        <v>#REF!</v>
      </c>
      <c r="I8" s="101" t="e">
        <f>+(H8/#REF!)*100</f>
        <v>#REF!</v>
      </c>
      <c r="J8" s="104" t="e">
        <f t="shared" si="0"/>
        <v>#REF!</v>
      </c>
      <c r="K8" s="68" t="e">
        <f>+G8/#REF!*100</f>
        <v>#REF!</v>
      </c>
      <c r="L8" s="68" t="e">
        <f>Y8/#REF!*100</f>
        <v>#REF!</v>
      </c>
      <c r="M8" s="103">
        <v>187767.86</v>
      </c>
      <c r="N8" s="103">
        <v>1157044.05</v>
      </c>
      <c r="O8" s="103">
        <v>1096524.05</v>
      </c>
      <c r="P8" s="103">
        <v>248287.86</v>
      </c>
      <c r="Q8" s="68">
        <f t="shared" si="1"/>
        <v>94.7694299106417</v>
      </c>
      <c r="R8" s="104" t="e">
        <f t="shared" si="2"/>
        <v>#REF!</v>
      </c>
      <c r="S8" s="104" t="e">
        <f t="shared" si="3"/>
        <v>#REF!</v>
      </c>
      <c r="T8" s="104" t="e">
        <f t="shared" si="4"/>
        <v>#REF!</v>
      </c>
      <c r="U8" s="104">
        <f t="shared" si="5"/>
        <v>94.7694299106417</v>
      </c>
      <c r="V8" s="104" t="e">
        <f t="shared" si="6"/>
        <v>#REF!</v>
      </c>
      <c r="W8" s="104" t="e">
        <f t="shared" si="7"/>
        <v>#REF!</v>
      </c>
      <c r="X8" s="89"/>
      <c r="Y8" s="114">
        <f t="shared" si="8"/>
        <v>92552.5</v>
      </c>
      <c r="Z8" s="104" t="e">
        <f>+(#REF!-Y8)/#REF!*100</f>
        <v>#REF!</v>
      </c>
      <c r="AA8" s="104" t="e">
        <f t="shared" si="9"/>
        <v>#REF!</v>
      </c>
      <c r="AB8" s="51" t="s">
        <v>465</v>
      </c>
      <c r="AC8" s="51"/>
      <c r="AD8" s="13"/>
      <c r="AE8" s="89"/>
      <c r="AF8" s="89"/>
      <c r="AG8" s="89"/>
    </row>
    <row r="9" s="76" customFormat="1" ht="25.5" customHeight="1" spans="1:33">
      <c r="A9" s="85"/>
      <c r="B9" s="86" t="s">
        <v>288</v>
      </c>
      <c r="C9" s="86" t="s">
        <v>99</v>
      </c>
      <c r="D9" s="86" t="s">
        <v>99</v>
      </c>
      <c r="E9" s="86" t="s">
        <v>100</v>
      </c>
      <c r="F9" s="86" t="s">
        <v>104</v>
      </c>
      <c r="G9" s="88">
        <v>723655.9</v>
      </c>
      <c r="H9" s="88" t="e">
        <f>#REF!-G9</f>
        <v>#REF!</v>
      </c>
      <c r="I9" s="101" t="e">
        <f>+(H9/#REF!)*100</f>
        <v>#REF!</v>
      </c>
      <c r="J9" s="102" t="e">
        <f t="shared" si="0"/>
        <v>#REF!</v>
      </c>
      <c r="K9" s="88" t="e">
        <f>+G9/#REF!*100</f>
        <v>#REF!</v>
      </c>
      <c r="L9" s="88" t="e">
        <f>Y9/#REF!*100</f>
        <v>#REF!</v>
      </c>
      <c r="M9" s="103">
        <v>2008471.49</v>
      </c>
      <c r="N9" s="103">
        <v>6426443.67000004</v>
      </c>
      <c r="O9" s="103">
        <v>2137514</v>
      </c>
      <c r="P9" s="103">
        <v>3138534.33</v>
      </c>
      <c r="Q9" s="88">
        <f t="shared" si="1"/>
        <v>33.261226733821</v>
      </c>
      <c r="R9" s="102" t="e">
        <f t="shared" si="2"/>
        <v>#REF!</v>
      </c>
      <c r="S9" s="102" t="e">
        <f t="shared" si="3"/>
        <v>#REF!</v>
      </c>
      <c r="T9" s="102" t="e">
        <f t="shared" si="4"/>
        <v>#REF!</v>
      </c>
      <c r="U9" s="102">
        <f t="shared" si="5"/>
        <v>33.261226733821</v>
      </c>
      <c r="V9" s="102" t="e">
        <f t="shared" si="6"/>
        <v>#REF!</v>
      </c>
      <c r="W9" s="102" t="e">
        <f t="shared" si="7"/>
        <v>#REF!</v>
      </c>
      <c r="X9" s="85">
        <v>125000</v>
      </c>
      <c r="Y9" s="103">
        <f t="shared" si="8"/>
        <v>848655.9</v>
      </c>
      <c r="Z9" s="102" t="e">
        <f>+(#REF!-Y9)/#REF!*100</f>
        <v>#REF!</v>
      </c>
      <c r="AA9" s="102" t="e">
        <f t="shared" si="9"/>
        <v>#REF!</v>
      </c>
      <c r="AB9" s="115" t="s">
        <v>466</v>
      </c>
      <c r="AC9" s="113"/>
      <c r="AD9" s="116"/>
      <c r="AE9" s="85"/>
      <c r="AF9" s="85"/>
      <c r="AG9" s="85"/>
    </row>
    <row r="10" s="77" customFormat="1" ht="25.5" customHeight="1" spans="1:33">
      <c r="A10" s="89">
        <v>4</v>
      </c>
      <c r="B10" s="23" t="s">
        <v>289</v>
      </c>
      <c r="C10" s="23" t="s">
        <v>99</v>
      </c>
      <c r="D10" s="23" t="s">
        <v>99</v>
      </c>
      <c r="E10" s="23" t="s">
        <v>100</v>
      </c>
      <c r="F10" s="23" t="s">
        <v>110</v>
      </c>
      <c r="G10" s="88">
        <v>319899.912000001</v>
      </c>
      <c r="H10" s="68" t="e">
        <f>#REF!-G10</f>
        <v>#REF!</v>
      </c>
      <c r="I10" s="101" t="e">
        <f>+(H10/#REF!)*100</f>
        <v>#REF!</v>
      </c>
      <c r="J10" s="104" t="e">
        <f t="shared" si="0"/>
        <v>#REF!</v>
      </c>
      <c r="K10" s="68" t="e">
        <f>+G10/#REF!*100</f>
        <v>#REF!</v>
      </c>
      <c r="L10" s="68" t="e">
        <f>Y10/#REF!*100</f>
        <v>#REF!</v>
      </c>
      <c r="M10" s="103">
        <v>4376178.73</v>
      </c>
      <c r="N10" s="103">
        <v>1902581.39</v>
      </c>
      <c r="O10" s="103">
        <v>1810837.39</v>
      </c>
      <c r="P10" s="103">
        <v>4467922.73</v>
      </c>
      <c r="Q10" s="68">
        <f t="shared" si="1"/>
        <v>95.1779198260738</v>
      </c>
      <c r="R10" s="104" t="e">
        <f t="shared" si="2"/>
        <v>#REF!</v>
      </c>
      <c r="S10" s="104" t="e">
        <f t="shared" si="3"/>
        <v>#REF!</v>
      </c>
      <c r="T10" s="104" t="e">
        <f t="shared" si="4"/>
        <v>#REF!</v>
      </c>
      <c r="U10" s="104">
        <f t="shared" si="5"/>
        <v>95.1779198260738</v>
      </c>
      <c r="V10" s="104" t="e">
        <f t="shared" si="6"/>
        <v>#REF!</v>
      </c>
      <c r="W10" s="104" t="e">
        <f t="shared" si="7"/>
        <v>#REF!</v>
      </c>
      <c r="X10" s="89"/>
      <c r="Y10" s="114">
        <f t="shared" si="8"/>
        <v>319899.912000001</v>
      </c>
      <c r="Z10" s="104" t="e">
        <f>+(#REF!-Y10)/#REF!*100</f>
        <v>#REF!</v>
      </c>
      <c r="AA10" s="104" t="e">
        <f t="shared" si="9"/>
        <v>#REF!</v>
      </c>
      <c r="AB10" s="46"/>
      <c r="AC10" s="51"/>
      <c r="AD10" s="51"/>
      <c r="AE10" s="89"/>
      <c r="AF10" s="89"/>
      <c r="AG10" s="89"/>
    </row>
    <row r="11" s="77" customFormat="1" ht="25.5" customHeight="1" spans="1:33">
      <c r="A11" s="89">
        <v>5</v>
      </c>
      <c r="B11" s="23" t="s">
        <v>289</v>
      </c>
      <c r="C11" s="23" t="s">
        <v>99</v>
      </c>
      <c r="D11" s="23" t="s">
        <v>99</v>
      </c>
      <c r="E11" s="23" t="s">
        <v>100</v>
      </c>
      <c r="F11" s="23" t="s">
        <v>111</v>
      </c>
      <c r="G11" s="88">
        <v>425622.488000001</v>
      </c>
      <c r="H11" s="68" t="e">
        <f>#REF!-G11</f>
        <v>#REF!</v>
      </c>
      <c r="I11" s="101" t="e">
        <f>+(H11/#REF!)*100</f>
        <v>#REF!</v>
      </c>
      <c r="J11" s="104" t="e">
        <f t="shared" si="0"/>
        <v>#REF!</v>
      </c>
      <c r="K11" s="68" t="e">
        <f>+G11/#REF!*100</f>
        <v>#REF!</v>
      </c>
      <c r="L11" s="68" t="e">
        <f>Y11/#REF!*100</f>
        <v>#REF!</v>
      </c>
      <c r="M11" s="103">
        <v>608686.07</v>
      </c>
      <c r="N11" s="103">
        <v>2479073.53</v>
      </c>
      <c r="O11" s="103">
        <v>2477679.53</v>
      </c>
      <c r="P11" s="103">
        <v>610080.07</v>
      </c>
      <c r="Q11" s="68">
        <f t="shared" si="1"/>
        <v>99.9437693161122</v>
      </c>
      <c r="R11" s="104" t="e">
        <f t="shared" si="2"/>
        <v>#REF!</v>
      </c>
      <c r="S11" s="104" t="e">
        <f t="shared" si="3"/>
        <v>#REF!</v>
      </c>
      <c r="T11" s="104" t="e">
        <f t="shared" si="4"/>
        <v>#REF!</v>
      </c>
      <c r="U11" s="104">
        <f t="shared" si="5"/>
        <v>99.9437693161122</v>
      </c>
      <c r="V11" s="104" t="e">
        <f t="shared" si="6"/>
        <v>#REF!</v>
      </c>
      <c r="W11" s="104" t="e">
        <f t="shared" si="7"/>
        <v>#REF!</v>
      </c>
      <c r="X11" s="89"/>
      <c r="Y11" s="114">
        <f t="shared" si="8"/>
        <v>425622.488000001</v>
      </c>
      <c r="Z11" s="104" t="e">
        <f>+(#REF!-Y11)/#REF!*100</f>
        <v>#REF!</v>
      </c>
      <c r="AA11" s="104" t="e">
        <f t="shared" si="9"/>
        <v>#REF!</v>
      </c>
      <c r="AB11" s="46"/>
      <c r="AC11" s="51"/>
      <c r="AD11" s="51"/>
      <c r="AE11" s="89"/>
      <c r="AF11" s="89"/>
      <c r="AG11" s="89"/>
    </row>
    <row r="12" s="77" customFormat="1" ht="25.5" customHeight="1" spans="1:33">
      <c r="A12" s="89">
        <v>6</v>
      </c>
      <c r="B12" s="23" t="s">
        <v>289</v>
      </c>
      <c r="C12" s="23" t="s">
        <v>99</v>
      </c>
      <c r="D12" s="23" t="s">
        <v>99</v>
      </c>
      <c r="E12" s="23" t="s">
        <v>100</v>
      </c>
      <c r="F12" s="23" t="s">
        <v>113</v>
      </c>
      <c r="G12" s="88">
        <v>58962</v>
      </c>
      <c r="H12" s="68" t="e">
        <f>#REF!-G12</f>
        <v>#REF!</v>
      </c>
      <c r="I12" s="101" t="e">
        <f>+(H12/#REF!)*100</f>
        <v>#REF!</v>
      </c>
      <c r="J12" s="104" t="e">
        <f t="shared" si="0"/>
        <v>#REF!</v>
      </c>
      <c r="K12" s="68" t="e">
        <f>+G12/#REF!*100</f>
        <v>#REF!</v>
      </c>
      <c r="L12" s="68" t="e">
        <f>Y12/#REF!*100</f>
        <v>#REF!</v>
      </c>
      <c r="M12" s="103">
        <v>1468807.43</v>
      </c>
      <c r="N12" s="103">
        <v>727494.1</v>
      </c>
      <c r="O12" s="103">
        <v>1337843.1</v>
      </c>
      <c r="P12" s="103">
        <v>858458.43</v>
      </c>
      <c r="Q12" s="68">
        <f t="shared" si="1"/>
        <v>183.897450164888</v>
      </c>
      <c r="R12" s="104" t="e">
        <f t="shared" si="2"/>
        <v>#REF!</v>
      </c>
      <c r="S12" s="104" t="e">
        <f t="shared" si="3"/>
        <v>#REF!</v>
      </c>
      <c r="T12" s="104" t="e">
        <f t="shared" si="4"/>
        <v>#REF!</v>
      </c>
      <c r="U12" s="104">
        <f t="shared" si="5"/>
        <v>100</v>
      </c>
      <c r="V12" s="104" t="e">
        <f t="shared" si="6"/>
        <v>#REF!</v>
      </c>
      <c r="W12" s="104" t="e">
        <f t="shared" si="7"/>
        <v>#REF!</v>
      </c>
      <c r="X12" s="89"/>
      <c r="Y12" s="114">
        <f t="shared" si="8"/>
        <v>58962</v>
      </c>
      <c r="Z12" s="104" t="e">
        <f>+(#REF!-Y12)/#REF!*100</f>
        <v>#REF!</v>
      </c>
      <c r="AA12" s="104" t="e">
        <f t="shared" si="9"/>
        <v>#REF!</v>
      </c>
      <c r="AB12" s="51" t="s">
        <v>467</v>
      </c>
      <c r="AC12" s="51"/>
      <c r="AD12" s="51"/>
      <c r="AE12" s="89"/>
      <c r="AF12" s="89"/>
      <c r="AG12" s="89"/>
    </row>
    <row r="13" s="77" customFormat="1" ht="25.5" customHeight="1" spans="1:33">
      <c r="A13" s="89">
        <v>7</v>
      </c>
      <c r="B13" s="23" t="s">
        <v>289</v>
      </c>
      <c r="C13" s="23" t="s">
        <v>99</v>
      </c>
      <c r="D13" s="23" t="s">
        <v>99</v>
      </c>
      <c r="E13" s="23" t="s">
        <v>106</v>
      </c>
      <c r="F13" s="23" t="s">
        <v>115</v>
      </c>
      <c r="G13" s="88">
        <v>561510</v>
      </c>
      <c r="H13" s="68" t="e">
        <f>#REF!-G13</f>
        <v>#REF!</v>
      </c>
      <c r="I13" s="101" t="e">
        <f>+(H13/#REF!)*100</f>
        <v>#REF!</v>
      </c>
      <c r="J13" s="104" t="e">
        <f t="shared" si="0"/>
        <v>#REF!</v>
      </c>
      <c r="K13" s="68" t="e">
        <f>+G13/#REF!*100</f>
        <v>#REF!</v>
      </c>
      <c r="L13" s="68" t="e">
        <f>Y13/#REF!*100</f>
        <v>#REF!</v>
      </c>
      <c r="M13" s="103">
        <v>0</v>
      </c>
      <c r="N13" s="103">
        <v>4968653</v>
      </c>
      <c r="O13" s="103">
        <v>4968653</v>
      </c>
      <c r="P13" s="103">
        <v>0</v>
      </c>
      <c r="Q13" s="68">
        <f t="shared" si="1"/>
        <v>100</v>
      </c>
      <c r="R13" s="104" t="e">
        <f t="shared" si="2"/>
        <v>#REF!</v>
      </c>
      <c r="S13" s="104" t="e">
        <f t="shared" si="3"/>
        <v>#REF!</v>
      </c>
      <c r="T13" s="104" t="e">
        <f t="shared" si="4"/>
        <v>#REF!</v>
      </c>
      <c r="U13" s="104">
        <f t="shared" si="5"/>
        <v>100</v>
      </c>
      <c r="V13" s="104" t="e">
        <f t="shared" si="6"/>
        <v>#REF!</v>
      </c>
      <c r="W13" s="104" t="e">
        <f t="shared" si="7"/>
        <v>#REF!</v>
      </c>
      <c r="X13" s="89"/>
      <c r="Y13" s="114">
        <f t="shared" si="8"/>
        <v>561510</v>
      </c>
      <c r="Z13" s="104" t="e">
        <f>+(#REF!-Y13)/#REF!*100</f>
        <v>#REF!</v>
      </c>
      <c r="AA13" s="104" t="e">
        <f t="shared" si="9"/>
        <v>#REF!</v>
      </c>
      <c r="AB13" s="51"/>
      <c r="AC13" s="51" t="s">
        <v>468</v>
      </c>
      <c r="AD13" s="51"/>
      <c r="AE13" s="89"/>
      <c r="AF13" s="89"/>
      <c r="AG13" s="89"/>
    </row>
    <row r="14" s="77" customFormat="1" ht="25.5" customHeight="1" spans="1:33">
      <c r="A14" s="89">
        <v>8</v>
      </c>
      <c r="B14" s="23" t="s">
        <v>289</v>
      </c>
      <c r="C14" s="23" t="s">
        <v>99</v>
      </c>
      <c r="D14" s="23" t="s">
        <v>99</v>
      </c>
      <c r="E14" s="23" t="s">
        <v>106</v>
      </c>
      <c r="F14" s="23" t="s">
        <v>116</v>
      </c>
      <c r="G14" s="88">
        <v>704343.444999996</v>
      </c>
      <c r="H14" s="68" t="e">
        <f>#REF!-G14</f>
        <v>#REF!</v>
      </c>
      <c r="I14" s="101" t="e">
        <f>+(H14/#REF!)*100</f>
        <v>#REF!</v>
      </c>
      <c r="J14" s="104" t="e">
        <f t="shared" si="0"/>
        <v>#REF!</v>
      </c>
      <c r="K14" s="68" t="e">
        <f>+G14/#REF!*100</f>
        <v>#REF!</v>
      </c>
      <c r="L14" s="68" t="e">
        <f>Y14/#REF!*100</f>
        <v>#REF!</v>
      </c>
      <c r="M14" s="103">
        <v>897935.81</v>
      </c>
      <c r="N14" s="103">
        <v>4126619.38999998</v>
      </c>
      <c r="O14" s="103">
        <v>4130661.35999998</v>
      </c>
      <c r="P14" s="103">
        <v>893893.84</v>
      </c>
      <c r="Q14" s="68">
        <f t="shared" si="1"/>
        <v>100.097948698874</v>
      </c>
      <c r="R14" s="104" t="e">
        <f t="shared" si="2"/>
        <v>#REF!</v>
      </c>
      <c r="S14" s="104" t="e">
        <f t="shared" si="3"/>
        <v>#REF!</v>
      </c>
      <c r="T14" s="104" t="e">
        <f t="shared" si="4"/>
        <v>#REF!</v>
      </c>
      <c r="U14" s="104">
        <f t="shared" si="5"/>
        <v>100</v>
      </c>
      <c r="V14" s="104" t="e">
        <f t="shared" si="6"/>
        <v>#REF!</v>
      </c>
      <c r="W14" s="104" t="e">
        <f t="shared" si="7"/>
        <v>#REF!</v>
      </c>
      <c r="X14" s="89"/>
      <c r="Y14" s="114">
        <f t="shared" si="8"/>
        <v>704343.444999996</v>
      </c>
      <c r="Z14" s="104" t="e">
        <f>+(#REF!-Y14)/#REF!*100</f>
        <v>#REF!</v>
      </c>
      <c r="AA14" s="104" t="e">
        <f t="shared" si="9"/>
        <v>#REF!</v>
      </c>
      <c r="AB14" s="46" t="s">
        <v>469</v>
      </c>
      <c r="AC14" s="51"/>
      <c r="AD14" s="13"/>
      <c r="AE14" s="89"/>
      <c r="AF14" s="89"/>
      <c r="AG14" s="89"/>
    </row>
    <row r="15" s="77" customFormat="1" ht="25.5" customHeight="1" spans="1:33">
      <c r="A15" s="89">
        <v>9</v>
      </c>
      <c r="B15" s="23" t="s">
        <v>289</v>
      </c>
      <c r="C15" s="23" t="s">
        <v>99</v>
      </c>
      <c r="D15" s="23" t="s">
        <v>99</v>
      </c>
      <c r="E15" s="23" t="s">
        <v>106</v>
      </c>
      <c r="F15" s="23" t="s">
        <v>117</v>
      </c>
      <c r="G15" s="88">
        <v>713891</v>
      </c>
      <c r="H15" s="68" t="e">
        <f>#REF!-G15</f>
        <v>#REF!</v>
      </c>
      <c r="I15" s="101" t="e">
        <f>+(H15/#REF!)*100</f>
        <v>#REF!</v>
      </c>
      <c r="J15" s="104" t="e">
        <f t="shared" si="0"/>
        <v>#REF!</v>
      </c>
      <c r="K15" s="68" t="e">
        <f>+G15/#REF!*100</f>
        <v>#REF!</v>
      </c>
      <c r="L15" s="68" t="e">
        <f>Y15/#REF!*100</f>
        <v>#REF!</v>
      </c>
      <c r="M15" s="103">
        <v>6224686.57</v>
      </c>
      <c r="N15" s="103">
        <v>7107121.98000002</v>
      </c>
      <c r="O15" s="103">
        <v>6701859.84000002</v>
      </c>
      <c r="P15" s="103">
        <v>6629948.71</v>
      </c>
      <c r="Q15" s="68">
        <f t="shared" si="1"/>
        <v>94.2978023855446</v>
      </c>
      <c r="R15" s="104" t="e">
        <f t="shared" si="2"/>
        <v>#REF!</v>
      </c>
      <c r="S15" s="104" t="e">
        <f t="shared" si="3"/>
        <v>#REF!</v>
      </c>
      <c r="T15" s="104" t="e">
        <f t="shared" si="4"/>
        <v>#REF!</v>
      </c>
      <c r="U15" s="104">
        <f t="shared" si="5"/>
        <v>94.2978023855446</v>
      </c>
      <c r="V15" s="104" t="e">
        <f t="shared" si="6"/>
        <v>#REF!</v>
      </c>
      <c r="W15" s="104" t="e">
        <f t="shared" si="7"/>
        <v>#REF!</v>
      </c>
      <c r="X15" s="89"/>
      <c r="Y15" s="114">
        <f t="shared" si="8"/>
        <v>713891</v>
      </c>
      <c r="Z15" s="104" t="e">
        <f>+(#REF!-Y15)/#REF!*100</f>
        <v>#REF!</v>
      </c>
      <c r="AA15" s="104" t="e">
        <f t="shared" si="9"/>
        <v>#REF!</v>
      </c>
      <c r="AB15" s="46" t="s">
        <v>470</v>
      </c>
      <c r="AC15" s="51"/>
      <c r="AD15" s="51"/>
      <c r="AE15" s="89"/>
      <c r="AF15" s="89"/>
      <c r="AG15" s="89"/>
    </row>
    <row r="16" s="77" customFormat="1" ht="25.5" customHeight="1" spans="1:33">
      <c r="A16" s="89">
        <v>10</v>
      </c>
      <c r="B16" s="23" t="s">
        <v>289</v>
      </c>
      <c r="C16" s="23" t="s">
        <v>99</v>
      </c>
      <c r="D16" s="23" t="s">
        <v>99</v>
      </c>
      <c r="E16" s="23" t="s">
        <v>106</v>
      </c>
      <c r="F16" s="23" t="s">
        <v>118</v>
      </c>
      <c r="G16" s="88">
        <v>1482746.05</v>
      </c>
      <c r="H16" s="68" t="e">
        <f>#REF!-G16</f>
        <v>#REF!</v>
      </c>
      <c r="I16" s="101" t="e">
        <f>+(H16/#REF!)*100</f>
        <v>#REF!</v>
      </c>
      <c r="J16" s="104" t="e">
        <f t="shared" si="0"/>
        <v>#REF!</v>
      </c>
      <c r="K16" s="68" t="e">
        <f>+G16/#REF!*100</f>
        <v>#REF!</v>
      </c>
      <c r="L16" s="68" t="e">
        <f>Y16/#REF!*100</f>
        <v>#REF!</v>
      </c>
      <c r="M16" s="103">
        <v>6225911.35</v>
      </c>
      <c r="N16" s="103">
        <v>11201634.95</v>
      </c>
      <c r="O16" s="103">
        <v>9883373.94999999</v>
      </c>
      <c r="P16" s="103">
        <v>7544172.35</v>
      </c>
      <c r="Q16" s="68">
        <f t="shared" si="1"/>
        <v>88.2315304338675</v>
      </c>
      <c r="R16" s="104" t="e">
        <f t="shared" si="2"/>
        <v>#REF!</v>
      </c>
      <c r="S16" s="104" t="e">
        <f t="shared" si="3"/>
        <v>#REF!</v>
      </c>
      <c r="T16" s="104" t="e">
        <f t="shared" si="4"/>
        <v>#REF!</v>
      </c>
      <c r="U16" s="104">
        <f t="shared" si="5"/>
        <v>88.2315304338675</v>
      </c>
      <c r="V16" s="104" t="e">
        <f t="shared" si="6"/>
        <v>#REF!</v>
      </c>
      <c r="W16" s="104" t="e">
        <f t="shared" si="7"/>
        <v>#REF!</v>
      </c>
      <c r="X16" s="89"/>
      <c r="Y16" s="114">
        <f t="shared" si="8"/>
        <v>1482746.05</v>
      </c>
      <c r="Z16" s="104" t="e">
        <f>+(#REF!-Y16)/#REF!*100</f>
        <v>#REF!</v>
      </c>
      <c r="AA16" s="104" t="e">
        <f t="shared" si="9"/>
        <v>#REF!</v>
      </c>
      <c r="AB16" s="46" t="s">
        <v>471</v>
      </c>
      <c r="AC16" s="51"/>
      <c r="AD16" s="117"/>
      <c r="AE16" s="89"/>
      <c r="AF16" s="89"/>
      <c r="AG16" s="89"/>
    </row>
    <row r="17" s="77" customFormat="1" ht="25.5" customHeight="1" spans="1:33">
      <c r="A17" s="89">
        <v>11</v>
      </c>
      <c r="B17" s="23" t="s">
        <v>289</v>
      </c>
      <c r="C17" s="23" t="s">
        <v>99</v>
      </c>
      <c r="D17" s="23" t="s">
        <v>99</v>
      </c>
      <c r="E17" s="23" t="s">
        <v>106</v>
      </c>
      <c r="F17" s="23" t="s">
        <v>119</v>
      </c>
      <c r="G17" s="88">
        <v>655038.746000005</v>
      </c>
      <c r="H17" s="68" t="e">
        <f>#REF!-G17</f>
        <v>#REF!</v>
      </c>
      <c r="I17" s="101" t="e">
        <f>+(H17/#REF!)*100</f>
        <v>#REF!</v>
      </c>
      <c r="J17" s="104" t="e">
        <f t="shared" si="0"/>
        <v>#REF!</v>
      </c>
      <c r="K17" s="68" t="e">
        <f>+G17/#REF!*100</f>
        <v>#REF!</v>
      </c>
      <c r="L17" s="68" t="e">
        <f>Y17/#REF!*100</f>
        <v>#REF!</v>
      </c>
      <c r="M17" s="103">
        <v>3249782.52</v>
      </c>
      <c r="N17" s="103">
        <v>3829413.33000003</v>
      </c>
      <c r="O17" s="103">
        <v>3824427.33000003</v>
      </c>
      <c r="P17" s="103">
        <v>3254768.52</v>
      </c>
      <c r="Q17" s="68">
        <f t="shared" si="1"/>
        <v>99.8697972882442</v>
      </c>
      <c r="R17" s="104" t="e">
        <f t="shared" si="2"/>
        <v>#REF!</v>
      </c>
      <c r="S17" s="104" t="e">
        <f t="shared" si="3"/>
        <v>#REF!</v>
      </c>
      <c r="T17" s="104" t="e">
        <f t="shared" si="4"/>
        <v>#REF!</v>
      </c>
      <c r="U17" s="104">
        <f t="shared" si="5"/>
        <v>99.8697972882442</v>
      </c>
      <c r="V17" s="104" t="e">
        <f t="shared" si="6"/>
        <v>#REF!</v>
      </c>
      <c r="W17" s="104" t="e">
        <f t="shared" si="7"/>
        <v>#REF!</v>
      </c>
      <c r="X17" s="89"/>
      <c r="Y17" s="114">
        <f t="shared" si="8"/>
        <v>655038.746000005</v>
      </c>
      <c r="Z17" s="104" t="e">
        <f>+(#REF!-Y17)/#REF!*100</f>
        <v>#REF!</v>
      </c>
      <c r="AA17" s="104" t="e">
        <f t="shared" si="9"/>
        <v>#REF!</v>
      </c>
      <c r="AB17" s="46" t="s">
        <v>472</v>
      </c>
      <c r="AC17" s="51"/>
      <c r="AD17" s="118"/>
      <c r="AG17" s="89"/>
    </row>
    <row r="18" s="77" customFormat="1" ht="25.5" customHeight="1" spans="1:33">
      <c r="A18" s="89">
        <v>12</v>
      </c>
      <c r="B18" s="23" t="s">
        <v>289</v>
      </c>
      <c r="C18" s="23" t="s">
        <v>99</v>
      </c>
      <c r="D18" s="23" t="s">
        <v>99</v>
      </c>
      <c r="E18" s="23" t="s">
        <v>106</v>
      </c>
      <c r="F18" s="23" t="s">
        <v>120</v>
      </c>
      <c r="G18" s="88">
        <v>1909251.25</v>
      </c>
      <c r="H18" s="68" t="e">
        <f>#REF!-G18</f>
        <v>#REF!</v>
      </c>
      <c r="I18" s="101" t="e">
        <f>+(H18/#REF!)*100</f>
        <v>#REF!</v>
      </c>
      <c r="J18" s="104" t="e">
        <f t="shared" si="0"/>
        <v>#REF!</v>
      </c>
      <c r="K18" s="68" t="e">
        <f>+G18/#REF!*100</f>
        <v>#REF!</v>
      </c>
      <c r="L18" s="68" t="e">
        <f>Y18/#REF!*100</f>
        <v>#REF!</v>
      </c>
      <c r="M18" s="103">
        <v>8529419.33</v>
      </c>
      <c r="N18" s="103">
        <v>9463480.17999999</v>
      </c>
      <c r="O18" s="103">
        <v>9446324.87</v>
      </c>
      <c r="P18" s="103">
        <v>8546574.64</v>
      </c>
      <c r="Q18" s="68">
        <f t="shared" si="1"/>
        <v>99.8187209179531</v>
      </c>
      <c r="R18" s="104" t="e">
        <f t="shared" si="2"/>
        <v>#REF!</v>
      </c>
      <c r="S18" s="104" t="e">
        <f t="shared" si="3"/>
        <v>#REF!</v>
      </c>
      <c r="T18" s="104" t="e">
        <f t="shared" si="4"/>
        <v>#REF!</v>
      </c>
      <c r="U18" s="104">
        <f t="shared" si="5"/>
        <v>99.8187209179531</v>
      </c>
      <c r="V18" s="104" t="e">
        <f t="shared" si="6"/>
        <v>#REF!</v>
      </c>
      <c r="W18" s="104" t="e">
        <f t="shared" si="7"/>
        <v>#REF!</v>
      </c>
      <c r="X18" s="89"/>
      <c r="Y18" s="114">
        <f t="shared" si="8"/>
        <v>1909251.25</v>
      </c>
      <c r="Z18" s="104" t="e">
        <f>+(#REF!-Y18)/#REF!*100</f>
        <v>#REF!</v>
      </c>
      <c r="AA18" s="104" t="e">
        <f t="shared" si="9"/>
        <v>#REF!</v>
      </c>
      <c r="AB18" s="46" t="s">
        <v>473</v>
      </c>
      <c r="AC18" s="51"/>
      <c r="AD18" s="13"/>
      <c r="AE18" s="89"/>
      <c r="AF18" s="89"/>
      <c r="AG18" s="89"/>
    </row>
    <row r="19" s="77" customFormat="1" ht="25.5" customHeight="1" spans="1:33">
      <c r="A19" s="89">
        <v>13</v>
      </c>
      <c r="B19" s="23" t="s">
        <v>289</v>
      </c>
      <c r="C19" s="23" t="s">
        <v>99</v>
      </c>
      <c r="D19" s="23" t="s">
        <v>99</v>
      </c>
      <c r="E19" s="23" t="s">
        <v>106</v>
      </c>
      <c r="F19" s="23" t="s">
        <v>126</v>
      </c>
      <c r="G19" s="88">
        <v>416517.371999998</v>
      </c>
      <c r="H19" s="68" t="e">
        <f>#REF!-G19</f>
        <v>#REF!</v>
      </c>
      <c r="I19" s="101" t="e">
        <f>+(H19/#REF!)*100</f>
        <v>#REF!</v>
      </c>
      <c r="J19" s="104" t="e">
        <f t="shared" si="0"/>
        <v>#REF!</v>
      </c>
      <c r="K19" s="68" t="e">
        <f>+G19/#REF!*100</f>
        <v>#REF!</v>
      </c>
      <c r="L19" s="68" t="e">
        <f>Y19/#REF!*100</f>
        <v>#REF!</v>
      </c>
      <c r="M19" s="103">
        <v>-404852.06</v>
      </c>
      <c r="N19" s="103">
        <v>2426873.31</v>
      </c>
      <c r="O19" s="103">
        <v>2425185.35</v>
      </c>
      <c r="P19" s="103">
        <v>-403164.1</v>
      </c>
      <c r="Q19" s="68">
        <f t="shared" si="1"/>
        <v>99.930447131581</v>
      </c>
      <c r="R19" s="104" t="e">
        <f t="shared" si="2"/>
        <v>#REF!</v>
      </c>
      <c r="S19" s="104" t="e">
        <f t="shared" si="3"/>
        <v>#REF!</v>
      </c>
      <c r="T19" s="104" t="e">
        <f t="shared" si="4"/>
        <v>#REF!</v>
      </c>
      <c r="U19" s="104">
        <f t="shared" si="5"/>
        <v>99.930447131581</v>
      </c>
      <c r="V19" s="104" t="e">
        <f t="shared" si="6"/>
        <v>#REF!</v>
      </c>
      <c r="W19" s="104" t="e">
        <f t="shared" si="7"/>
        <v>#REF!</v>
      </c>
      <c r="X19" s="89"/>
      <c r="Y19" s="114">
        <f t="shared" si="8"/>
        <v>416517.371999998</v>
      </c>
      <c r="Z19" s="104" t="e">
        <f>+(#REF!-Y19)/#REF!*100</f>
        <v>#REF!</v>
      </c>
      <c r="AA19" s="104" t="e">
        <f t="shared" si="9"/>
        <v>#REF!</v>
      </c>
      <c r="AB19" s="46" t="s">
        <v>474</v>
      </c>
      <c r="AC19" s="119"/>
      <c r="AD19" s="51"/>
      <c r="AE19" s="89"/>
      <c r="AF19" s="89"/>
      <c r="AG19" s="89"/>
    </row>
    <row r="20" s="77" customFormat="1" ht="25.5" customHeight="1" spans="1:33">
      <c r="A20" s="89">
        <v>14</v>
      </c>
      <c r="B20" s="23" t="s">
        <v>289</v>
      </c>
      <c r="C20" s="23" t="s">
        <v>99</v>
      </c>
      <c r="D20" s="23" t="s">
        <v>99</v>
      </c>
      <c r="E20" s="23" t="s">
        <v>106</v>
      </c>
      <c r="F20" s="23" t="s">
        <v>107</v>
      </c>
      <c r="G20" s="88">
        <v>581390.04</v>
      </c>
      <c r="H20" s="68" t="e">
        <f>#REF!-G20</f>
        <v>#REF!</v>
      </c>
      <c r="I20" s="101" t="e">
        <f>+(H20/#REF!)*100</f>
        <v>#REF!</v>
      </c>
      <c r="J20" s="104" t="e">
        <f t="shared" si="0"/>
        <v>#REF!</v>
      </c>
      <c r="K20" s="68" t="e">
        <f>+G20/#REF!*100</f>
        <v>#REF!</v>
      </c>
      <c r="L20" s="68" t="e">
        <f>Y20/#REF!*100</f>
        <v>#REF!</v>
      </c>
      <c r="M20" s="103">
        <v>12913682.5</v>
      </c>
      <c r="N20" s="103">
        <v>5119585.39000001</v>
      </c>
      <c r="O20" s="103">
        <v>4928878.64</v>
      </c>
      <c r="P20" s="103">
        <v>13104389.25</v>
      </c>
      <c r="Q20" s="68">
        <f t="shared" si="1"/>
        <v>96.2749571406209</v>
      </c>
      <c r="R20" s="104" t="e">
        <f t="shared" si="2"/>
        <v>#REF!</v>
      </c>
      <c r="S20" s="104" t="e">
        <f t="shared" si="3"/>
        <v>#REF!</v>
      </c>
      <c r="T20" s="104" t="e">
        <f t="shared" si="4"/>
        <v>#REF!</v>
      </c>
      <c r="U20" s="104">
        <f t="shared" si="5"/>
        <v>96.2749571406209</v>
      </c>
      <c r="V20" s="104" t="e">
        <f t="shared" si="6"/>
        <v>#REF!</v>
      </c>
      <c r="W20" s="104" t="e">
        <f t="shared" si="7"/>
        <v>#REF!</v>
      </c>
      <c r="X20" s="89"/>
      <c r="Y20" s="114">
        <f t="shared" si="8"/>
        <v>581390.04</v>
      </c>
      <c r="Z20" s="104" t="e">
        <f>+(#REF!-Y20)/#REF!*100</f>
        <v>#REF!</v>
      </c>
      <c r="AA20" s="104" t="e">
        <f t="shared" si="9"/>
        <v>#REF!</v>
      </c>
      <c r="AB20" s="46" t="s">
        <v>475</v>
      </c>
      <c r="AC20" s="51"/>
      <c r="AD20" s="51"/>
      <c r="AE20" s="89"/>
      <c r="AF20" s="89"/>
      <c r="AG20" s="89"/>
    </row>
    <row r="21" s="76" customFormat="1" ht="25.5" customHeight="1" spans="1:33">
      <c r="A21" s="85"/>
      <c r="B21" s="86" t="s">
        <v>288</v>
      </c>
      <c r="C21" s="86" t="s">
        <v>99</v>
      </c>
      <c r="D21" s="86" t="s">
        <v>99</v>
      </c>
      <c r="E21" s="86" t="s">
        <v>106</v>
      </c>
      <c r="F21" s="86" t="s">
        <v>107</v>
      </c>
      <c r="G21" s="88">
        <v>629412.07</v>
      </c>
      <c r="H21" s="88" t="e">
        <f>#REF!-G21</f>
        <v>#REF!</v>
      </c>
      <c r="I21" s="101" t="e">
        <f>+(H21/#REF!)*100</f>
        <v>#REF!</v>
      </c>
      <c r="J21" s="102" t="e">
        <f t="shared" si="0"/>
        <v>#REF!</v>
      </c>
      <c r="K21" s="88" t="e">
        <f>+G21/#REF!*100</f>
        <v>#REF!</v>
      </c>
      <c r="L21" s="88" t="e">
        <f>Y21/#REF!*100</f>
        <v>#REF!</v>
      </c>
      <c r="M21" s="103">
        <v>6263441.98</v>
      </c>
      <c r="N21" s="103">
        <v>5100167.25000007</v>
      </c>
      <c r="O21" s="103">
        <v>1953947</v>
      </c>
      <c r="P21" s="103">
        <v>7518153.37</v>
      </c>
      <c r="Q21" s="88">
        <f t="shared" si="1"/>
        <v>38.3114298849704</v>
      </c>
      <c r="R21" s="102" t="e">
        <f t="shared" si="2"/>
        <v>#REF!</v>
      </c>
      <c r="S21" s="102" t="e">
        <f t="shared" si="3"/>
        <v>#REF!</v>
      </c>
      <c r="T21" s="102" t="e">
        <f t="shared" si="4"/>
        <v>#REF!</v>
      </c>
      <c r="U21" s="102">
        <f t="shared" si="5"/>
        <v>38.3114298849704</v>
      </c>
      <c r="V21" s="102" t="e">
        <f t="shared" si="6"/>
        <v>#REF!</v>
      </c>
      <c r="W21" s="102" t="e">
        <f t="shared" si="7"/>
        <v>#REF!</v>
      </c>
      <c r="X21" s="85">
        <v>15000</v>
      </c>
      <c r="Y21" s="103">
        <f t="shared" si="8"/>
        <v>644412.07</v>
      </c>
      <c r="Z21" s="102" t="e">
        <f>+(#REF!-Y21)/#REF!*100</f>
        <v>#REF!</v>
      </c>
      <c r="AA21" s="102" t="e">
        <f t="shared" si="9"/>
        <v>#REF!</v>
      </c>
      <c r="AB21" s="112" t="s">
        <v>476</v>
      </c>
      <c r="AC21" s="113"/>
      <c r="AD21" s="116"/>
      <c r="AE21" s="85"/>
      <c r="AF21" s="85"/>
      <c r="AG21" s="85"/>
    </row>
    <row r="22" s="77" customFormat="1" ht="25.5" customHeight="1" spans="1:33">
      <c r="A22" s="89">
        <v>15</v>
      </c>
      <c r="B22" s="23" t="s">
        <v>289</v>
      </c>
      <c r="C22" s="23" t="s">
        <v>99</v>
      </c>
      <c r="D22" s="23" t="s">
        <v>99</v>
      </c>
      <c r="E22" s="23" t="s">
        <v>106</v>
      </c>
      <c r="F22" s="23" t="s">
        <v>127</v>
      </c>
      <c r="G22" s="88">
        <v>169567.6</v>
      </c>
      <c r="H22" s="68" t="e">
        <f>#REF!-G22</f>
        <v>#REF!</v>
      </c>
      <c r="I22" s="101" t="e">
        <f>+(H22/#REF!)*100</f>
        <v>#REF!</v>
      </c>
      <c r="J22" s="104" t="e">
        <f t="shared" si="0"/>
        <v>#REF!</v>
      </c>
      <c r="K22" s="68" t="e">
        <f>+G22/#REF!*100</f>
        <v>#REF!</v>
      </c>
      <c r="L22" s="68" t="e">
        <f>Y22/#REF!*100</f>
        <v>#REF!</v>
      </c>
      <c r="M22" s="103">
        <v>2299503.68</v>
      </c>
      <c r="N22" s="103">
        <v>1372252.39</v>
      </c>
      <c r="O22" s="103">
        <v>625805.78</v>
      </c>
      <c r="P22" s="103">
        <v>3045950.29</v>
      </c>
      <c r="Q22" s="68">
        <f t="shared" si="1"/>
        <v>45.604276921682</v>
      </c>
      <c r="R22" s="104" t="e">
        <f t="shared" si="2"/>
        <v>#REF!</v>
      </c>
      <c r="S22" s="104" t="e">
        <f t="shared" si="3"/>
        <v>#REF!</v>
      </c>
      <c r="T22" s="104" t="e">
        <f t="shared" si="4"/>
        <v>#REF!</v>
      </c>
      <c r="U22" s="104">
        <f t="shared" si="5"/>
        <v>45.604276921682</v>
      </c>
      <c r="V22" s="104" t="e">
        <f t="shared" si="6"/>
        <v>#REF!</v>
      </c>
      <c r="W22" s="104" t="e">
        <f t="shared" si="7"/>
        <v>#REF!</v>
      </c>
      <c r="X22" s="89"/>
      <c r="Y22" s="114">
        <f t="shared" si="8"/>
        <v>169567.6</v>
      </c>
      <c r="Z22" s="104" t="e">
        <f>+(#REF!-Y22)/#REF!*100</f>
        <v>#REF!</v>
      </c>
      <c r="AA22" s="104" t="e">
        <f t="shared" si="9"/>
        <v>#REF!</v>
      </c>
      <c r="AB22" s="46" t="s">
        <v>477</v>
      </c>
      <c r="AC22" s="51"/>
      <c r="AD22" s="13"/>
      <c r="AE22" s="89"/>
      <c r="AF22" s="89"/>
      <c r="AG22" s="89"/>
    </row>
    <row r="23" s="77" customFormat="1" ht="25.5" customHeight="1" spans="1:33">
      <c r="A23" s="89">
        <v>16</v>
      </c>
      <c r="B23" s="23" t="s">
        <v>289</v>
      </c>
      <c r="C23" s="23" t="s">
        <v>99</v>
      </c>
      <c r="D23" s="23" t="s">
        <v>99</v>
      </c>
      <c r="E23" s="23" t="s">
        <v>106</v>
      </c>
      <c r="F23" s="23" t="s">
        <v>128</v>
      </c>
      <c r="G23" s="88">
        <v>474879.1</v>
      </c>
      <c r="H23" s="68" t="e">
        <f>#REF!-G23</f>
        <v>#REF!</v>
      </c>
      <c r="I23" s="101" t="e">
        <f>+(H23/#REF!)*100</f>
        <v>#REF!</v>
      </c>
      <c r="J23" s="104" t="e">
        <f t="shared" si="0"/>
        <v>#REF!</v>
      </c>
      <c r="K23" s="68" t="e">
        <f>+G23/#REF!*100</f>
        <v>#REF!</v>
      </c>
      <c r="L23" s="68" t="e">
        <f>Y23/#REF!*100</f>
        <v>#REF!</v>
      </c>
      <c r="M23" s="103">
        <v>9009338.45</v>
      </c>
      <c r="N23" s="103">
        <v>4796410.40999999</v>
      </c>
      <c r="O23" s="103">
        <v>2887741.36999999</v>
      </c>
      <c r="P23" s="103">
        <v>10918007.49</v>
      </c>
      <c r="Q23" s="68">
        <f t="shared" si="1"/>
        <v>60.2063026962698</v>
      </c>
      <c r="R23" s="104" t="e">
        <f t="shared" si="2"/>
        <v>#REF!</v>
      </c>
      <c r="S23" s="104" t="e">
        <f t="shared" si="3"/>
        <v>#REF!</v>
      </c>
      <c r="T23" s="104" t="e">
        <f t="shared" si="4"/>
        <v>#REF!</v>
      </c>
      <c r="U23" s="104">
        <f t="shared" si="5"/>
        <v>60.2063026962698</v>
      </c>
      <c r="V23" s="104" t="e">
        <f t="shared" si="6"/>
        <v>#REF!</v>
      </c>
      <c r="W23" s="104" t="e">
        <f t="shared" si="7"/>
        <v>#REF!</v>
      </c>
      <c r="X23" s="89"/>
      <c r="Y23" s="114">
        <f t="shared" si="8"/>
        <v>474879.1</v>
      </c>
      <c r="Z23" s="104" t="e">
        <f>+(#REF!-Y23)/#REF!*100</f>
        <v>#REF!</v>
      </c>
      <c r="AA23" s="104" t="e">
        <f t="shared" si="9"/>
        <v>#REF!</v>
      </c>
      <c r="AB23" s="46" t="s">
        <v>478</v>
      </c>
      <c r="AC23" s="51"/>
      <c r="AD23" s="51"/>
      <c r="AE23" s="89"/>
      <c r="AF23" s="89"/>
      <c r="AG23" s="89"/>
    </row>
    <row r="24" s="77" customFormat="1" ht="25.5" customHeight="1" spans="1:33">
      <c r="A24" s="89">
        <v>17</v>
      </c>
      <c r="B24" s="23" t="s">
        <v>289</v>
      </c>
      <c r="C24" s="23" t="s">
        <v>99</v>
      </c>
      <c r="D24" s="23" t="s">
        <v>99</v>
      </c>
      <c r="E24" s="23" t="s">
        <v>106</v>
      </c>
      <c r="F24" s="23" t="s">
        <v>129</v>
      </c>
      <c r="G24" s="88">
        <v>994266.25</v>
      </c>
      <c r="H24" s="68" t="e">
        <f>#REF!-G24</f>
        <v>#REF!</v>
      </c>
      <c r="I24" s="101" t="e">
        <f>+(H24/#REF!)*100</f>
        <v>#REF!</v>
      </c>
      <c r="J24" s="104" t="e">
        <f t="shared" si="0"/>
        <v>#REF!</v>
      </c>
      <c r="K24" s="68" t="e">
        <f>+G24/#REF!*100</f>
        <v>#REF!</v>
      </c>
      <c r="L24" s="68" t="e">
        <f>Y24/#REF!*100</f>
        <v>#REF!</v>
      </c>
      <c r="M24" s="103">
        <v>190689.38</v>
      </c>
      <c r="N24" s="103">
        <v>3107823.03999999</v>
      </c>
      <c r="O24" s="103">
        <v>3065785.01999999</v>
      </c>
      <c r="P24" s="103">
        <v>232727.4</v>
      </c>
      <c r="Q24" s="68">
        <f t="shared" si="1"/>
        <v>98.647348338083</v>
      </c>
      <c r="R24" s="104" t="e">
        <f t="shared" si="2"/>
        <v>#REF!</v>
      </c>
      <c r="S24" s="104" t="e">
        <f t="shared" si="3"/>
        <v>#REF!</v>
      </c>
      <c r="T24" s="104" t="e">
        <f t="shared" si="4"/>
        <v>#REF!</v>
      </c>
      <c r="U24" s="104">
        <f t="shared" si="5"/>
        <v>98.647348338083</v>
      </c>
      <c r="V24" s="104" t="e">
        <f t="shared" si="6"/>
        <v>#REF!</v>
      </c>
      <c r="W24" s="104" t="e">
        <f t="shared" si="7"/>
        <v>#REF!</v>
      </c>
      <c r="X24" s="89"/>
      <c r="Y24" s="114">
        <f t="shared" si="8"/>
        <v>994266.25</v>
      </c>
      <c r="Z24" s="104" t="e">
        <f>+(#REF!-Y24)/#REF!*100</f>
        <v>#REF!</v>
      </c>
      <c r="AA24" s="104" t="e">
        <f t="shared" si="9"/>
        <v>#REF!</v>
      </c>
      <c r="AB24" s="46" t="s">
        <v>479</v>
      </c>
      <c r="AC24" s="51"/>
      <c r="AD24" s="51"/>
      <c r="AE24" s="89"/>
      <c r="AF24" s="89"/>
      <c r="AG24" s="89"/>
    </row>
    <row r="25" s="77" customFormat="1" ht="25.5" customHeight="1" spans="1:33">
      <c r="A25" s="89">
        <v>18</v>
      </c>
      <c r="B25" s="23" t="s">
        <v>289</v>
      </c>
      <c r="C25" s="23" t="s">
        <v>99</v>
      </c>
      <c r="D25" s="23" t="s">
        <v>99</v>
      </c>
      <c r="E25" s="23" t="s">
        <v>106</v>
      </c>
      <c r="F25" s="23" t="s">
        <v>130</v>
      </c>
      <c r="G25" s="88">
        <v>504300</v>
      </c>
      <c r="H25" s="68" t="e">
        <f>#REF!-G25</f>
        <v>#REF!</v>
      </c>
      <c r="I25" s="101" t="e">
        <f>+(H25/#REF!)*100</f>
        <v>#REF!</v>
      </c>
      <c r="J25" s="104" t="e">
        <f t="shared" si="0"/>
        <v>#REF!</v>
      </c>
      <c r="K25" s="68" t="e">
        <f>+G25/#REF!*100</f>
        <v>#REF!</v>
      </c>
      <c r="L25" s="68" t="e">
        <f>Y25/#REF!*100</f>
        <v>#REF!</v>
      </c>
      <c r="M25" s="103">
        <v>0</v>
      </c>
      <c r="N25" s="103">
        <v>3721908</v>
      </c>
      <c r="O25" s="103">
        <v>3721908</v>
      </c>
      <c r="P25" s="103">
        <v>0</v>
      </c>
      <c r="Q25" s="68">
        <f t="shared" si="1"/>
        <v>100</v>
      </c>
      <c r="R25" s="104" t="e">
        <f t="shared" si="2"/>
        <v>#REF!</v>
      </c>
      <c r="S25" s="104" t="e">
        <f t="shared" si="3"/>
        <v>#REF!</v>
      </c>
      <c r="T25" s="104" t="e">
        <f t="shared" si="4"/>
        <v>#REF!</v>
      </c>
      <c r="U25" s="104">
        <f t="shared" si="5"/>
        <v>100</v>
      </c>
      <c r="V25" s="104" t="e">
        <f t="shared" si="6"/>
        <v>#REF!</v>
      </c>
      <c r="W25" s="104" t="e">
        <f t="shared" si="7"/>
        <v>#REF!</v>
      </c>
      <c r="X25" s="89"/>
      <c r="Y25" s="114">
        <f t="shared" si="8"/>
        <v>504300</v>
      </c>
      <c r="Z25" s="104" t="e">
        <f>+(#REF!-Y25)/#REF!*100</f>
        <v>#REF!</v>
      </c>
      <c r="AA25" s="104" t="e">
        <f t="shared" si="9"/>
        <v>#REF!</v>
      </c>
      <c r="AB25" s="51"/>
      <c r="AC25" s="51" t="s">
        <v>468</v>
      </c>
      <c r="AD25" s="51"/>
      <c r="AE25" s="89"/>
      <c r="AF25" s="89"/>
      <c r="AG25" s="89"/>
    </row>
    <row r="26" s="77" customFormat="1" ht="25.5" customHeight="1" spans="1:33">
      <c r="A26" s="89">
        <v>19</v>
      </c>
      <c r="B26" s="23" t="s">
        <v>289</v>
      </c>
      <c r="C26" s="23" t="s">
        <v>99</v>
      </c>
      <c r="D26" s="23" t="s">
        <v>99</v>
      </c>
      <c r="E26" s="23" t="s">
        <v>106</v>
      </c>
      <c r="F26" s="23" t="s">
        <v>131</v>
      </c>
      <c r="G26" s="88">
        <v>444000</v>
      </c>
      <c r="H26" s="68" t="e">
        <f>#REF!-G26</f>
        <v>#REF!</v>
      </c>
      <c r="I26" s="101" t="e">
        <f>+(H26/#REF!)*100</f>
        <v>#REF!</v>
      </c>
      <c r="J26" s="104" t="e">
        <f t="shared" si="0"/>
        <v>#REF!</v>
      </c>
      <c r="K26" s="68" t="e">
        <f>+G26/#REF!*100</f>
        <v>#REF!</v>
      </c>
      <c r="L26" s="68" t="e">
        <f>Y26/#REF!*100</f>
        <v>#REF!</v>
      </c>
      <c r="M26" s="103">
        <v>932042.99</v>
      </c>
      <c r="N26" s="103">
        <v>2584080</v>
      </c>
      <c r="O26" s="103">
        <v>2584080</v>
      </c>
      <c r="P26" s="103">
        <v>932042.99</v>
      </c>
      <c r="Q26" s="68">
        <f t="shared" si="1"/>
        <v>100</v>
      </c>
      <c r="R26" s="104" t="e">
        <f t="shared" si="2"/>
        <v>#REF!</v>
      </c>
      <c r="S26" s="104" t="e">
        <f t="shared" si="3"/>
        <v>#REF!</v>
      </c>
      <c r="T26" s="104" t="e">
        <f t="shared" si="4"/>
        <v>#REF!</v>
      </c>
      <c r="U26" s="104">
        <f t="shared" si="5"/>
        <v>100</v>
      </c>
      <c r="V26" s="104" t="e">
        <f t="shared" si="6"/>
        <v>#REF!</v>
      </c>
      <c r="W26" s="104" t="e">
        <f t="shared" si="7"/>
        <v>#REF!</v>
      </c>
      <c r="X26" s="89"/>
      <c r="Y26" s="114">
        <f t="shared" si="8"/>
        <v>444000</v>
      </c>
      <c r="Z26" s="104" t="e">
        <f>+(#REF!-Y26)/#REF!*100</f>
        <v>#REF!</v>
      </c>
      <c r="AA26" s="104" t="e">
        <f t="shared" si="9"/>
        <v>#REF!</v>
      </c>
      <c r="AB26" s="46" t="s">
        <v>480</v>
      </c>
      <c r="AC26" s="51"/>
      <c r="AD26" s="51"/>
      <c r="AE26" s="89"/>
      <c r="AF26" s="89"/>
      <c r="AG26" s="89"/>
    </row>
    <row r="27" s="77" customFormat="1" ht="25.5" customHeight="1" spans="1:33">
      <c r="A27" s="89">
        <v>20</v>
      </c>
      <c r="B27" s="23" t="s">
        <v>289</v>
      </c>
      <c r="C27" s="23" t="s">
        <v>99</v>
      </c>
      <c r="D27" s="23" t="s">
        <v>305</v>
      </c>
      <c r="E27" s="23" t="s">
        <v>133</v>
      </c>
      <c r="F27" s="23" t="s">
        <v>134</v>
      </c>
      <c r="G27" s="88">
        <v>709894.294000002</v>
      </c>
      <c r="H27" s="68" t="e">
        <f>#REF!-G27</f>
        <v>#REF!</v>
      </c>
      <c r="I27" s="101" t="e">
        <f>+(H27/#REF!)*100</f>
        <v>#REF!</v>
      </c>
      <c r="J27" s="104" t="e">
        <f t="shared" si="0"/>
        <v>#REF!</v>
      </c>
      <c r="K27" s="68" t="e">
        <f>+G27/#REF!*100</f>
        <v>#REF!</v>
      </c>
      <c r="L27" s="68" t="e">
        <f>Y27/#REF!*100</f>
        <v>#REF!</v>
      </c>
      <c r="M27" s="103">
        <v>3238177.29</v>
      </c>
      <c r="N27" s="103">
        <v>4143624.74000003</v>
      </c>
      <c r="O27" s="103">
        <v>4141227.81000003</v>
      </c>
      <c r="P27" s="103">
        <v>3240574.22</v>
      </c>
      <c r="Q27" s="68">
        <f t="shared" si="1"/>
        <v>99.9421537868316</v>
      </c>
      <c r="R27" s="104" t="e">
        <f t="shared" si="2"/>
        <v>#REF!</v>
      </c>
      <c r="S27" s="104" t="e">
        <f t="shared" si="3"/>
        <v>#REF!</v>
      </c>
      <c r="T27" s="104" t="e">
        <f t="shared" si="4"/>
        <v>#REF!</v>
      </c>
      <c r="U27" s="104">
        <f t="shared" si="5"/>
        <v>99.9421537868316</v>
      </c>
      <c r="V27" s="104" t="e">
        <f t="shared" si="6"/>
        <v>#REF!</v>
      </c>
      <c r="W27" s="104" t="e">
        <f t="shared" si="7"/>
        <v>#REF!</v>
      </c>
      <c r="X27" s="89"/>
      <c r="Y27" s="114">
        <f t="shared" si="8"/>
        <v>709894.294000002</v>
      </c>
      <c r="Z27" s="104" t="e">
        <f>+(#REF!-Y27)/#REF!*100</f>
        <v>#REF!</v>
      </c>
      <c r="AA27" s="104" t="e">
        <f t="shared" si="9"/>
        <v>#REF!</v>
      </c>
      <c r="AB27" s="46"/>
      <c r="AC27" s="51"/>
      <c r="AD27" s="51"/>
      <c r="AE27" s="89"/>
      <c r="AF27" s="89"/>
      <c r="AG27" s="89"/>
    </row>
    <row r="28" s="77" customFormat="1" ht="25.5" customHeight="1" spans="1:33">
      <c r="A28" s="89">
        <v>21</v>
      </c>
      <c r="B28" s="23" t="s">
        <v>289</v>
      </c>
      <c r="C28" s="23" t="s">
        <v>99</v>
      </c>
      <c r="D28" s="23" t="s">
        <v>305</v>
      </c>
      <c r="E28" s="23" t="s">
        <v>133</v>
      </c>
      <c r="F28" s="23" t="s">
        <v>135</v>
      </c>
      <c r="G28" s="88">
        <v>546981.975</v>
      </c>
      <c r="H28" s="68" t="e">
        <f>#REF!-G28</f>
        <v>#REF!</v>
      </c>
      <c r="I28" s="101" t="e">
        <f>+(H28/#REF!)*100</f>
        <v>#REF!</v>
      </c>
      <c r="J28" s="104" t="e">
        <f t="shared" si="0"/>
        <v>#REF!</v>
      </c>
      <c r="K28" s="68" t="e">
        <f>+G28/#REF!*100</f>
        <v>#REF!</v>
      </c>
      <c r="L28" s="68" t="e">
        <f>Y28/#REF!*100</f>
        <v>#REF!</v>
      </c>
      <c r="M28" s="103">
        <v>2500722.01</v>
      </c>
      <c r="N28" s="103">
        <v>3183434.98999999</v>
      </c>
      <c r="O28" s="103">
        <v>3183434.98999999</v>
      </c>
      <c r="P28" s="103">
        <v>2500722.01</v>
      </c>
      <c r="Q28" s="68">
        <f t="shared" si="1"/>
        <v>100</v>
      </c>
      <c r="R28" s="104" t="e">
        <f t="shared" si="2"/>
        <v>#REF!</v>
      </c>
      <c r="S28" s="104" t="e">
        <f t="shared" si="3"/>
        <v>#REF!</v>
      </c>
      <c r="T28" s="104" t="e">
        <f t="shared" si="4"/>
        <v>#REF!</v>
      </c>
      <c r="U28" s="104">
        <f t="shared" si="5"/>
        <v>100</v>
      </c>
      <c r="V28" s="104" t="e">
        <f t="shared" si="6"/>
        <v>#REF!</v>
      </c>
      <c r="W28" s="104" t="e">
        <f t="shared" si="7"/>
        <v>#REF!</v>
      </c>
      <c r="X28" s="89"/>
      <c r="Y28" s="114">
        <f t="shared" si="8"/>
        <v>546981.975</v>
      </c>
      <c r="Z28" s="104" t="e">
        <f>+(#REF!-Y28)/#REF!*100</f>
        <v>#REF!</v>
      </c>
      <c r="AA28" s="104" t="e">
        <f t="shared" si="9"/>
        <v>#REF!</v>
      </c>
      <c r="AB28" s="46"/>
      <c r="AC28" s="51"/>
      <c r="AD28" s="51"/>
      <c r="AE28" s="89"/>
      <c r="AF28" s="89"/>
      <c r="AG28" s="89"/>
    </row>
    <row r="29" s="77" customFormat="1" ht="25.5" customHeight="1" spans="1:33">
      <c r="A29" s="89">
        <v>22</v>
      </c>
      <c r="B29" s="23" t="s">
        <v>289</v>
      </c>
      <c r="C29" s="23" t="s">
        <v>99</v>
      </c>
      <c r="D29" s="23" t="s">
        <v>305</v>
      </c>
      <c r="E29" s="23" t="s">
        <v>136</v>
      </c>
      <c r="F29" s="23" t="s">
        <v>137</v>
      </c>
      <c r="G29" s="88">
        <v>1127301.571</v>
      </c>
      <c r="H29" s="68" t="e">
        <f>#REF!-G29</f>
        <v>#REF!</v>
      </c>
      <c r="I29" s="101" t="e">
        <f>+(H29/#REF!)*100</f>
        <v>#REF!</v>
      </c>
      <c r="J29" s="104" t="e">
        <f t="shared" si="0"/>
        <v>#REF!</v>
      </c>
      <c r="K29" s="68" t="e">
        <f>+G29/#REF!*100</f>
        <v>#REF!</v>
      </c>
      <c r="L29" s="68" t="e">
        <f>Y29/#REF!*100</f>
        <v>#REF!</v>
      </c>
      <c r="M29" s="103">
        <v>1854991.42</v>
      </c>
      <c r="N29" s="103">
        <v>6565890.67</v>
      </c>
      <c r="O29" s="103">
        <v>6556164.67</v>
      </c>
      <c r="P29" s="103">
        <v>1864717.42</v>
      </c>
      <c r="Q29" s="68">
        <f t="shared" si="1"/>
        <v>99.8518708201396</v>
      </c>
      <c r="R29" s="104" t="e">
        <f t="shared" si="2"/>
        <v>#REF!</v>
      </c>
      <c r="S29" s="104" t="e">
        <f t="shared" si="3"/>
        <v>#REF!</v>
      </c>
      <c r="T29" s="104" t="e">
        <f t="shared" si="4"/>
        <v>#REF!</v>
      </c>
      <c r="U29" s="104">
        <f t="shared" si="5"/>
        <v>99.8518708201396</v>
      </c>
      <c r="V29" s="104" t="e">
        <f t="shared" si="6"/>
        <v>#REF!</v>
      </c>
      <c r="W29" s="104" t="e">
        <f t="shared" si="7"/>
        <v>#REF!</v>
      </c>
      <c r="X29" s="89"/>
      <c r="Y29" s="114">
        <f t="shared" si="8"/>
        <v>1127301.571</v>
      </c>
      <c r="Z29" s="104" t="e">
        <f>+(#REF!-Y29)/#REF!*100</f>
        <v>#REF!</v>
      </c>
      <c r="AA29" s="104" t="e">
        <f t="shared" si="9"/>
        <v>#REF!</v>
      </c>
      <c r="AB29" s="46" t="s">
        <v>306</v>
      </c>
      <c r="AC29" s="51"/>
      <c r="AD29" s="120"/>
      <c r="AE29" s="89"/>
      <c r="AF29" s="89"/>
      <c r="AG29" s="89"/>
    </row>
    <row r="30" s="77" customFormat="1" ht="25.5" customHeight="1" spans="1:33">
      <c r="A30" s="89">
        <v>23</v>
      </c>
      <c r="B30" s="23" t="s">
        <v>289</v>
      </c>
      <c r="C30" s="23" t="s">
        <v>99</v>
      </c>
      <c r="D30" s="23" t="s">
        <v>305</v>
      </c>
      <c r="E30" s="23" t="s">
        <v>136</v>
      </c>
      <c r="F30" s="23" t="s">
        <v>138</v>
      </c>
      <c r="G30" s="88">
        <v>531216.571999996</v>
      </c>
      <c r="H30" s="68" t="e">
        <f>#REF!-G30</f>
        <v>#REF!</v>
      </c>
      <c r="I30" s="101" t="e">
        <f>+(H30/#REF!)*100</f>
        <v>#REF!</v>
      </c>
      <c r="J30" s="104" t="e">
        <f t="shared" si="0"/>
        <v>#REF!</v>
      </c>
      <c r="K30" s="68" t="e">
        <f>+G30/#REF!*100</f>
        <v>#REF!</v>
      </c>
      <c r="L30" s="68" t="e">
        <f>Y30/#REF!*100</f>
        <v>#REF!</v>
      </c>
      <c r="M30" s="103">
        <v>2683387</v>
      </c>
      <c r="N30" s="103">
        <v>3094115.97999999</v>
      </c>
      <c r="O30" s="103">
        <v>3093650.07999999</v>
      </c>
      <c r="P30" s="103">
        <v>2683852.9</v>
      </c>
      <c r="Q30" s="68">
        <f t="shared" si="1"/>
        <v>99.9849423873245</v>
      </c>
      <c r="R30" s="104" t="e">
        <f t="shared" si="2"/>
        <v>#REF!</v>
      </c>
      <c r="S30" s="104" t="e">
        <f t="shared" si="3"/>
        <v>#REF!</v>
      </c>
      <c r="T30" s="104" t="e">
        <f t="shared" si="4"/>
        <v>#REF!</v>
      </c>
      <c r="U30" s="104">
        <f t="shared" si="5"/>
        <v>99.9849423873245</v>
      </c>
      <c r="V30" s="104" t="e">
        <f t="shared" si="6"/>
        <v>#REF!</v>
      </c>
      <c r="W30" s="104" t="e">
        <f t="shared" si="7"/>
        <v>#REF!</v>
      </c>
      <c r="X30" s="89"/>
      <c r="Y30" s="114">
        <f t="shared" si="8"/>
        <v>531216.571999996</v>
      </c>
      <c r="Z30" s="104" t="e">
        <f>+(#REF!-Y30)/#REF!*100</f>
        <v>#REF!</v>
      </c>
      <c r="AA30" s="104" t="e">
        <f t="shared" si="9"/>
        <v>#REF!</v>
      </c>
      <c r="AB30" s="46" t="s">
        <v>481</v>
      </c>
      <c r="AC30" s="51"/>
      <c r="AD30" s="120"/>
      <c r="AE30" s="89"/>
      <c r="AF30" s="89"/>
      <c r="AG30" s="89"/>
    </row>
    <row r="31" s="77" customFormat="1" ht="25.5" customHeight="1" spans="1:33">
      <c r="A31" s="89">
        <v>24</v>
      </c>
      <c r="B31" s="23" t="s">
        <v>289</v>
      </c>
      <c r="C31" s="23" t="s">
        <v>99</v>
      </c>
      <c r="D31" s="23" t="s">
        <v>305</v>
      </c>
      <c r="E31" s="23" t="s">
        <v>136</v>
      </c>
      <c r="F31" s="23" t="s">
        <v>139</v>
      </c>
      <c r="G31" s="88">
        <v>724326.369000004</v>
      </c>
      <c r="H31" s="68" t="e">
        <f>#REF!-G31</f>
        <v>#REF!</v>
      </c>
      <c r="I31" s="101" t="e">
        <f>+(H31/#REF!)*100</f>
        <v>#REF!</v>
      </c>
      <c r="J31" s="104" t="e">
        <f t="shared" si="0"/>
        <v>#REF!</v>
      </c>
      <c r="K31" s="68" t="e">
        <f>+G31/#REF!*100</f>
        <v>#REF!</v>
      </c>
      <c r="L31" s="68" t="e">
        <f>Y31/#REF!*100</f>
        <v>#REF!</v>
      </c>
      <c r="M31" s="103">
        <v>2901702</v>
      </c>
      <c r="N31" s="103">
        <v>4215865.33999996</v>
      </c>
      <c r="O31" s="103">
        <v>4215520.33999996</v>
      </c>
      <c r="P31" s="103">
        <v>2902047</v>
      </c>
      <c r="Q31" s="68">
        <f t="shared" si="1"/>
        <v>99.9918166266667</v>
      </c>
      <c r="R31" s="104" t="e">
        <f t="shared" si="2"/>
        <v>#REF!</v>
      </c>
      <c r="S31" s="104" t="e">
        <f t="shared" si="3"/>
        <v>#REF!</v>
      </c>
      <c r="T31" s="104" t="e">
        <f t="shared" si="4"/>
        <v>#REF!</v>
      </c>
      <c r="U31" s="104">
        <f t="shared" si="5"/>
        <v>99.9918166266667</v>
      </c>
      <c r="V31" s="104" t="e">
        <f t="shared" si="6"/>
        <v>#REF!</v>
      </c>
      <c r="W31" s="104" t="e">
        <f t="shared" si="7"/>
        <v>#REF!</v>
      </c>
      <c r="X31" s="89"/>
      <c r="Y31" s="114">
        <f t="shared" si="8"/>
        <v>724326.369000004</v>
      </c>
      <c r="Z31" s="104" t="e">
        <f>+(#REF!-Y31)/#REF!*100</f>
        <v>#REF!</v>
      </c>
      <c r="AA31" s="104" t="e">
        <f t="shared" si="9"/>
        <v>#REF!</v>
      </c>
      <c r="AB31" s="46" t="s">
        <v>482</v>
      </c>
      <c r="AC31" s="51"/>
      <c r="AD31" s="121"/>
      <c r="AE31" s="89"/>
      <c r="AF31" s="89"/>
      <c r="AG31" s="89"/>
    </row>
    <row r="32" s="77" customFormat="1" ht="25.5" customHeight="1" spans="1:33">
      <c r="A32" s="89">
        <v>25</v>
      </c>
      <c r="B32" s="23" t="s">
        <v>289</v>
      </c>
      <c r="C32" s="23" t="s">
        <v>99</v>
      </c>
      <c r="D32" s="23" t="s">
        <v>305</v>
      </c>
      <c r="E32" s="23" t="s">
        <v>136</v>
      </c>
      <c r="F32" s="23" t="s">
        <v>140</v>
      </c>
      <c r="G32" s="88">
        <v>476645.027000002</v>
      </c>
      <c r="H32" s="68" t="e">
        <f>#REF!-G32</f>
        <v>#REF!</v>
      </c>
      <c r="I32" s="101" t="e">
        <f>+(H32/#REF!)*100</f>
        <v>#REF!</v>
      </c>
      <c r="J32" s="104" t="e">
        <f t="shared" si="0"/>
        <v>#REF!</v>
      </c>
      <c r="K32" s="68" t="e">
        <f>+G32/#REF!*100</f>
        <v>#REF!</v>
      </c>
      <c r="L32" s="68" t="e">
        <f>Y32/#REF!*100</f>
        <v>#REF!</v>
      </c>
      <c r="M32" s="103">
        <v>1647058</v>
      </c>
      <c r="N32" s="103">
        <v>2774517.21000002</v>
      </c>
      <c r="O32" s="103">
        <v>2774913.21000002</v>
      </c>
      <c r="P32" s="103">
        <v>1646662</v>
      </c>
      <c r="Q32" s="68">
        <f t="shared" si="1"/>
        <v>100.014272753421</v>
      </c>
      <c r="R32" s="104" t="e">
        <f t="shared" si="2"/>
        <v>#REF!</v>
      </c>
      <c r="S32" s="104" t="e">
        <f t="shared" si="3"/>
        <v>#REF!</v>
      </c>
      <c r="T32" s="104" t="e">
        <f t="shared" si="4"/>
        <v>#REF!</v>
      </c>
      <c r="U32" s="104">
        <f t="shared" si="5"/>
        <v>100</v>
      </c>
      <c r="V32" s="104" t="e">
        <f t="shared" si="6"/>
        <v>#REF!</v>
      </c>
      <c r="W32" s="104" t="e">
        <f t="shared" si="7"/>
        <v>#REF!</v>
      </c>
      <c r="X32" s="89"/>
      <c r="Y32" s="114">
        <f t="shared" si="8"/>
        <v>476645.027000002</v>
      </c>
      <c r="Z32" s="104" t="e">
        <f>+(#REF!-Y32)/#REF!*100</f>
        <v>#REF!</v>
      </c>
      <c r="AA32" s="104" t="e">
        <f t="shared" si="9"/>
        <v>#REF!</v>
      </c>
      <c r="AB32" s="46"/>
      <c r="AC32" s="51"/>
      <c r="AD32" s="120"/>
      <c r="AE32" s="89"/>
      <c r="AF32" s="89"/>
      <c r="AG32" s="89"/>
    </row>
    <row r="33" s="77" customFormat="1" ht="25.5" customHeight="1" spans="1:33">
      <c r="A33" s="89">
        <v>26</v>
      </c>
      <c r="B33" s="23" t="s">
        <v>289</v>
      </c>
      <c r="C33" s="23" t="s">
        <v>99</v>
      </c>
      <c r="D33" s="23" t="s">
        <v>305</v>
      </c>
      <c r="E33" s="23" t="s">
        <v>136</v>
      </c>
      <c r="F33" s="23" t="s">
        <v>141</v>
      </c>
      <c r="G33" s="88">
        <v>915705</v>
      </c>
      <c r="H33" s="68" t="e">
        <f>#REF!-G33</f>
        <v>#REF!</v>
      </c>
      <c r="I33" s="101" t="e">
        <f>+(H33/#REF!)*100</f>
        <v>#REF!</v>
      </c>
      <c r="J33" s="104" t="e">
        <f t="shared" si="0"/>
        <v>#REF!</v>
      </c>
      <c r="K33" s="68" t="e">
        <f>+G33/#REF!*100</f>
        <v>#REF!</v>
      </c>
      <c r="L33" s="68" t="e">
        <f>Y33/#REF!*100</f>
        <v>#REF!</v>
      </c>
      <c r="M33" s="103">
        <v>981975.33</v>
      </c>
      <c r="N33" s="103">
        <v>5329527.01</v>
      </c>
      <c r="O33" s="103">
        <v>5329527.01</v>
      </c>
      <c r="P33" s="103">
        <v>981975.33</v>
      </c>
      <c r="Q33" s="68">
        <f t="shared" si="1"/>
        <v>100</v>
      </c>
      <c r="R33" s="104" t="e">
        <f t="shared" si="2"/>
        <v>#REF!</v>
      </c>
      <c r="S33" s="104" t="e">
        <f t="shared" si="3"/>
        <v>#REF!</v>
      </c>
      <c r="T33" s="104" t="e">
        <f t="shared" si="4"/>
        <v>#REF!</v>
      </c>
      <c r="U33" s="104">
        <f t="shared" si="5"/>
        <v>100</v>
      </c>
      <c r="V33" s="104" t="e">
        <f t="shared" si="6"/>
        <v>#REF!</v>
      </c>
      <c r="W33" s="104" t="e">
        <f t="shared" si="7"/>
        <v>#REF!</v>
      </c>
      <c r="X33" s="89"/>
      <c r="Y33" s="114">
        <f t="shared" si="8"/>
        <v>915705</v>
      </c>
      <c r="Z33" s="104" t="e">
        <f>+(#REF!-Y33)/#REF!*100</f>
        <v>#REF!</v>
      </c>
      <c r="AA33" s="104" t="e">
        <f t="shared" si="9"/>
        <v>#REF!</v>
      </c>
      <c r="AB33" s="46" t="s">
        <v>483</v>
      </c>
      <c r="AC33" s="51"/>
      <c r="AD33" s="120"/>
      <c r="AE33" s="89"/>
      <c r="AF33" s="89"/>
      <c r="AG33" s="89"/>
    </row>
    <row r="34" s="77" customFormat="1" ht="25.5" customHeight="1" spans="1:33">
      <c r="A34" s="89">
        <v>27</v>
      </c>
      <c r="B34" s="23" t="s">
        <v>289</v>
      </c>
      <c r="C34" s="23" t="s">
        <v>99</v>
      </c>
      <c r="D34" s="23" t="s">
        <v>305</v>
      </c>
      <c r="E34" s="23" t="s">
        <v>136</v>
      </c>
      <c r="F34" s="23" t="s">
        <v>142</v>
      </c>
      <c r="G34" s="88">
        <v>747293.687999998</v>
      </c>
      <c r="H34" s="68" t="e">
        <f>#REF!-G34</f>
        <v>#REF!</v>
      </c>
      <c r="I34" s="101" t="e">
        <f>+(H34/#REF!)*100</f>
        <v>#REF!</v>
      </c>
      <c r="J34" s="104" t="e">
        <f t="shared" si="0"/>
        <v>#REF!</v>
      </c>
      <c r="K34" s="68" t="e">
        <f>+G34/#REF!*100</f>
        <v>#REF!</v>
      </c>
      <c r="L34" s="68" t="e">
        <f>Y34/#REF!*100</f>
        <v>#REF!</v>
      </c>
      <c r="M34" s="103">
        <v>4041883.31</v>
      </c>
      <c r="N34" s="103">
        <v>4350730.96000003</v>
      </c>
      <c r="O34" s="103">
        <v>4351343.96000003</v>
      </c>
      <c r="P34" s="103">
        <v>4041270.31</v>
      </c>
      <c r="Q34" s="68">
        <f t="shared" si="1"/>
        <v>100.014089586454</v>
      </c>
      <c r="R34" s="104" t="e">
        <f t="shared" si="2"/>
        <v>#REF!</v>
      </c>
      <c r="S34" s="104" t="e">
        <f t="shared" si="3"/>
        <v>#REF!</v>
      </c>
      <c r="T34" s="104" t="e">
        <f t="shared" si="4"/>
        <v>#REF!</v>
      </c>
      <c r="U34" s="104">
        <f t="shared" si="5"/>
        <v>100</v>
      </c>
      <c r="V34" s="104" t="e">
        <f t="shared" si="6"/>
        <v>#REF!</v>
      </c>
      <c r="W34" s="104" t="e">
        <f t="shared" si="7"/>
        <v>#REF!</v>
      </c>
      <c r="X34" s="89"/>
      <c r="Y34" s="114">
        <f t="shared" si="8"/>
        <v>747293.687999998</v>
      </c>
      <c r="Z34" s="104" t="e">
        <f>+(#REF!-Y34)/#REF!*100</f>
        <v>#REF!</v>
      </c>
      <c r="AA34" s="104" t="e">
        <f t="shared" si="9"/>
        <v>#REF!</v>
      </c>
      <c r="AB34" s="46"/>
      <c r="AC34" s="51"/>
      <c r="AD34" s="121"/>
      <c r="AE34" s="89"/>
      <c r="AF34" s="89"/>
      <c r="AG34" s="89"/>
    </row>
    <row r="35" s="77" customFormat="1" ht="25.5" customHeight="1" spans="1:33">
      <c r="A35" s="89">
        <v>28</v>
      </c>
      <c r="B35" s="23" t="s">
        <v>289</v>
      </c>
      <c r="C35" s="23" t="s">
        <v>99</v>
      </c>
      <c r="D35" s="23" t="s">
        <v>305</v>
      </c>
      <c r="E35" s="23" t="s">
        <v>136</v>
      </c>
      <c r="F35" s="23" t="s">
        <v>143</v>
      </c>
      <c r="G35" s="88">
        <v>399683.356</v>
      </c>
      <c r="H35" s="68" t="e">
        <f>#REF!-G35</f>
        <v>#REF!</v>
      </c>
      <c r="I35" s="101" t="e">
        <f>+(H35/#REF!)*100</f>
        <v>#REF!</v>
      </c>
      <c r="J35" s="104" t="e">
        <f t="shared" si="0"/>
        <v>#REF!</v>
      </c>
      <c r="K35" s="68" t="e">
        <f>+G35/#REF!*100</f>
        <v>#REF!</v>
      </c>
      <c r="L35" s="68" t="e">
        <f>Y35/#REF!*100</f>
        <v>#REF!</v>
      </c>
      <c r="M35" s="103">
        <v>3320205.99</v>
      </c>
      <c r="N35" s="103">
        <v>2326606.49</v>
      </c>
      <c r="O35" s="103">
        <v>2325947.316</v>
      </c>
      <c r="P35" s="103">
        <v>3320864.95</v>
      </c>
      <c r="Q35" s="68">
        <f t="shared" si="1"/>
        <v>99.9716680064792</v>
      </c>
      <c r="R35" s="104" t="e">
        <f t="shared" si="2"/>
        <v>#REF!</v>
      </c>
      <c r="S35" s="104" t="e">
        <f t="shared" si="3"/>
        <v>#REF!</v>
      </c>
      <c r="T35" s="104" t="e">
        <f t="shared" si="4"/>
        <v>#REF!</v>
      </c>
      <c r="U35" s="104">
        <f t="shared" si="5"/>
        <v>99.9716680064792</v>
      </c>
      <c r="V35" s="104" t="e">
        <f t="shared" si="6"/>
        <v>#REF!</v>
      </c>
      <c r="W35" s="104" t="e">
        <f t="shared" si="7"/>
        <v>#REF!</v>
      </c>
      <c r="X35" s="89"/>
      <c r="Y35" s="114">
        <f t="shared" si="8"/>
        <v>399683.356</v>
      </c>
      <c r="Z35" s="104" t="e">
        <f>+(#REF!-Y35)/#REF!*100</f>
        <v>#REF!</v>
      </c>
      <c r="AA35" s="104" t="e">
        <f t="shared" si="9"/>
        <v>#REF!</v>
      </c>
      <c r="AB35" s="46" t="s">
        <v>311</v>
      </c>
      <c r="AC35" s="51"/>
      <c r="AD35" s="120"/>
      <c r="AE35" s="89"/>
      <c r="AF35" s="89"/>
      <c r="AG35" s="89"/>
    </row>
    <row r="36" s="77" customFormat="1" ht="25.5" customHeight="1" spans="1:39">
      <c r="A36" s="89">
        <v>29</v>
      </c>
      <c r="B36" s="23" t="s">
        <v>289</v>
      </c>
      <c r="C36" s="23" t="s">
        <v>99</v>
      </c>
      <c r="D36" s="23" t="s">
        <v>305</v>
      </c>
      <c r="E36" s="23" t="s">
        <v>136</v>
      </c>
      <c r="F36" s="23" t="s">
        <v>147</v>
      </c>
      <c r="G36" s="88">
        <v>370988.8</v>
      </c>
      <c r="H36" s="68" t="e">
        <f>#REF!-G36</f>
        <v>#REF!</v>
      </c>
      <c r="I36" s="101" t="e">
        <f>+(H36/#REF!)*100</f>
        <v>#REF!</v>
      </c>
      <c r="J36" s="104" t="e">
        <f t="shared" si="0"/>
        <v>#REF!</v>
      </c>
      <c r="K36" s="68" t="e">
        <f>+G36/#REF!*100</f>
        <v>#REF!</v>
      </c>
      <c r="L36" s="68" t="e">
        <f>Y36/#REF!*100</f>
        <v>#REF!</v>
      </c>
      <c r="M36" s="103">
        <v>27463573.42</v>
      </c>
      <c r="N36" s="103">
        <v>3653750.92000002</v>
      </c>
      <c r="O36" s="103">
        <v>2363245.03000002</v>
      </c>
      <c r="P36" s="103">
        <v>28754079.31</v>
      </c>
      <c r="Q36" s="68">
        <f t="shared" si="1"/>
        <v>64.6799708503394</v>
      </c>
      <c r="R36" s="104" t="e">
        <f t="shared" si="2"/>
        <v>#REF!</v>
      </c>
      <c r="S36" s="104" t="e">
        <f t="shared" si="3"/>
        <v>#REF!</v>
      </c>
      <c r="T36" s="104" t="e">
        <f t="shared" si="4"/>
        <v>#REF!</v>
      </c>
      <c r="U36" s="104">
        <f t="shared" si="5"/>
        <v>64.6799708503394</v>
      </c>
      <c r="V36" s="104" t="e">
        <f t="shared" si="6"/>
        <v>#REF!</v>
      </c>
      <c r="W36" s="104" t="e">
        <f t="shared" si="7"/>
        <v>#REF!</v>
      </c>
      <c r="X36" s="89"/>
      <c r="Y36" s="114">
        <f t="shared" si="8"/>
        <v>370988.8</v>
      </c>
      <c r="Z36" s="104" t="e">
        <f>+(#REF!-Y36)/#REF!*100</f>
        <v>#REF!</v>
      </c>
      <c r="AA36" s="104" t="e">
        <f t="shared" si="9"/>
        <v>#REF!</v>
      </c>
      <c r="AB36" s="46" t="s">
        <v>484</v>
      </c>
      <c r="AC36" s="122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</row>
    <row r="37" s="77" customFormat="1" ht="25.5" customHeight="1" spans="1:39">
      <c r="A37" s="89">
        <v>30</v>
      </c>
      <c r="B37" s="23" t="s">
        <v>289</v>
      </c>
      <c r="C37" s="23" t="s">
        <v>99</v>
      </c>
      <c r="D37" s="23" t="s">
        <v>305</v>
      </c>
      <c r="E37" s="23" t="s">
        <v>136</v>
      </c>
      <c r="F37" s="23" t="s">
        <v>148</v>
      </c>
      <c r="G37" s="88">
        <v>352</v>
      </c>
      <c r="H37" s="68" t="e">
        <f>#REF!-G37</f>
        <v>#REF!</v>
      </c>
      <c r="I37" s="101" t="e">
        <f>+(H37/#REF!)*100</f>
        <v>#REF!</v>
      </c>
      <c r="J37" s="104" t="e">
        <f t="shared" si="0"/>
        <v>#REF!</v>
      </c>
      <c r="K37" s="68" t="e">
        <f>+G37/#REF!*100</f>
        <v>#REF!</v>
      </c>
      <c r="L37" s="68" t="e">
        <f>Y37/#REF!*100</f>
        <v>#REF!</v>
      </c>
      <c r="M37" s="103">
        <v>27531362</v>
      </c>
      <c r="N37" s="103">
        <v>753983</v>
      </c>
      <c r="O37" s="103">
        <v>2800000</v>
      </c>
      <c r="P37" s="103">
        <v>25485345</v>
      </c>
      <c r="Q37" s="68">
        <f t="shared" si="1"/>
        <v>371.361158010194</v>
      </c>
      <c r="R37" s="104" t="e">
        <f t="shared" si="2"/>
        <v>#REF!</v>
      </c>
      <c r="S37" s="104" t="e">
        <f t="shared" si="3"/>
        <v>#REF!</v>
      </c>
      <c r="T37" s="104" t="e">
        <f t="shared" si="4"/>
        <v>#REF!</v>
      </c>
      <c r="U37" s="104">
        <f t="shared" si="5"/>
        <v>100</v>
      </c>
      <c r="V37" s="104" t="e">
        <f t="shared" si="6"/>
        <v>#REF!</v>
      </c>
      <c r="W37" s="104" t="e">
        <f t="shared" si="7"/>
        <v>#REF!</v>
      </c>
      <c r="X37" s="89"/>
      <c r="Y37" s="114">
        <f t="shared" si="8"/>
        <v>352</v>
      </c>
      <c r="Z37" s="104" t="e">
        <f>+(#REF!-Y37)/#REF!*100</f>
        <v>#REF!</v>
      </c>
      <c r="AA37" s="104" t="e">
        <f t="shared" si="9"/>
        <v>#REF!</v>
      </c>
      <c r="AB37" s="46" t="s">
        <v>485</v>
      </c>
      <c r="AC37" s="122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</row>
    <row r="38" s="77" customFormat="1" ht="25.5" customHeight="1" spans="1:39">
      <c r="A38" s="89">
        <v>31</v>
      </c>
      <c r="B38" s="23" t="s">
        <v>289</v>
      </c>
      <c r="C38" s="23" t="s">
        <v>99</v>
      </c>
      <c r="D38" s="23" t="s">
        <v>305</v>
      </c>
      <c r="E38" s="23" t="s">
        <v>136</v>
      </c>
      <c r="F38" s="23" t="s">
        <v>150</v>
      </c>
      <c r="G38" s="88">
        <v>138912</v>
      </c>
      <c r="H38" s="68" t="e">
        <f>#REF!-G38</f>
        <v>#REF!</v>
      </c>
      <c r="I38" s="101" t="e">
        <f>+(H38/#REF!)*100</f>
        <v>#REF!</v>
      </c>
      <c r="J38" s="104" t="e">
        <f t="shared" si="0"/>
        <v>#REF!</v>
      </c>
      <c r="K38" s="68" t="e">
        <f>+G38/#REF!*100</f>
        <v>#REF!</v>
      </c>
      <c r="L38" s="68" t="e">
        <f>Y38/#REF!*100</f>
        <v>#REF!</v>
      </c>
      <c r="M38" s="103">
        <v>12782292.38</v>
      </c>
      <c r="N38" s="103">
        <v>1350854.72</v>
      </c>
      <c r="O38" s="103">
        <v>1165905.96</v>
      </c>
      <c r="P38" s="103">
        <v>12967241.14</v>
      </c>
      <c r="Q38" s="68">
        <f t="shared" si="1"/>
        <v>86.3087601307711</v>
      </c>
      <c r="R38" s="104" t="e">
        <f t="shared" si="2"/>
        <v>#REF!</v>
      </c>
      <c r="S38" s="104" t="e">
        <f t="shared" si="3"/>
        <v>#REF!</v>
      </c>
      <c r="T38" s="104" t="e">
        <f t="shared" si="4"/>
        <v>#REF!</v>
      </c>
      <c r="U38" s="104">
        <f t="shared" si="5"/>
        <v>86.3087601307711</v>
      </c>
      <c r="V38" s="104" t="e">
        <f t="shared" si="6"/>
        <v>#REF!</v>
      </c>
      <c r="W38" s="104" t="e">
        <f t="shared" si="7"/>
        <v>#REF!</v>
      </c>
      <c r="X38" s="89">
        <v>2000</v>
      </c>
      <c r="Y38" s="114">
        <f t="shared" si="8"/>
        <v>140912</v>
      </c>
      <c r="Z38" s="104" t="e">
        <f>+(#REF!-Y38)/#REF!*100</f>
        <v>#REF!</v>
      </c>
      <c r="AA38" s="104" t="e">
        <f t="shared" si="9"/>
        <v>#REF!</v>
      </c>
      <c r="AB38" s="46" t="s">
        <v>486</v>
      </c>
      <c r="AC38" s="122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</row>
    <row r="39" s="77" customFormat="1" ht="25.5" customHeight="1" spans="1:39">
      <c r="A39" s="89">
        <v>32</v>
      </c>
      <c r="B39" s="23" t="s">
        <v>289</v>
      </c>
      <c r="C39" s="23" t="s">
        <v>99</v>
      </c>
      <c r="D39" s="23" t="s">
        <v>305</v>
      </c>
      <c r="E39" s="23" t="s">
        <v>136</v>
      </c>
      <c r="F39" s="23" t="s">
        <v>153</v>
      </c>
      <c r="G39" s="88">
        <v>121090</v>
      </c>
      <c r="H39" s="68" t="e">
        <f>#REF!-G39</f>
        <v>#REF!</v>
      </c>
      <c r="I39" s="101" t="e">
        <f>+(H39/#REF!)*100</f>
        <v>#REF!</v>
      </c>
      <c r="J39" s="104" t="e">
        <f t="shared" si="0"/>
        <v>#REF!</v>
      </c>
      <c r="K39" s="68" t="e">
        <f>+G39/#REF!*100</f>
        <v>#REF!</v>
      </c>
      <c r="L39" s="68" t="e">
        <f>Y39/#REF!*100</f>
        <v>#REF!</v>
      </c>
      <c r="M39" s="103">
        <v>10793711.75</v>
      </c>
      <c r="N39" s="103">
        <v>1258885.23</v>
      </c>
      <c r="O39" s="103">
        <v>866941.229999999</v>
      </c>
      <c r="P39" s="103">
        <v>11185655.75</v>
      </c>
      <c r="Q39" s="68">
        <f t="shared" si="1"/>
        <v>68.8657877096548</v>
      </c>
      <c r="R39" s="104" t="e">
        <f t="shared" si="2"/>
        <v>#REF!</v>
      </c>
      <c r="S39" s="104" t="e">
        <f t="shared" si="3"/>
        <v>#REF!</v>
      </c>
      <c r="T39" s="104" t="e">
        <f t="shared" si="4"/>
        <v>#REF!</v>
      </c>
      <c r="U39" s="104">
        <f t="shared" si="5"/>
        <v>68.8657877096548</v>
      </c>
      <c r="V39" s="104" t="e">
        <f t="shared" si="6"/>
        <v>#REF!</v>
      </c>
      <c r="W39" s="104" t="e">
        <f t="shared" si="7"/>
        <v>#REF!</v>
      </c>
      <c r="X39" s="89"/>
      <c r="Y39" s="114">
        <f t="shared" si="8"/>
        <v>121090</v>
      </c>
      <c r="Z39" s="104" t="e">
        <f>+(#REF!-Y39)/#REF!*100</f>
        <v>#REF!</v>
      </c>
      <c r="AA39" s="104" t="e">
        <f t="shared" si="9"/>
        <v>#REF!</v>
      </c>
      <c r="AB39" s="46" t="s">
        <v>481</v>
      </c>
      <c r="AC39" s="122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</row>
    <row r="40" s="77" customFormat="1" ht="25.5" customHeight="1" spans="1:39">
      <c r="A40" s="89">
        <v>33</v>
      </c>
      <c r="B40" s="23" t="s">
        <v>289</v>
      </c>
      <c r="C40" s="23" t="s">
        <v>99</v>
      </c>
      <c r="D40" s="23" t="s">
        <v>305</v>
      </c>
      <c r="E40" s="23" t="s">
        <v>136</v>
      </c>
      <c r="F40" s="23" t="s">
        <v>155</v>
      </c>
      <c r="G40" s="88">
        <v>156560.2</v>
      </c>
      <c r="H40" s="68" t="e">
        <f>#REF!-G40</f>
        <v>#REF!</v>
      </c>
      <c r="I40" s="101" t="e">
        <f>+(H40/#REF!)*100</f>
        <v>#REF!</v>
      </c>
      <c r="J40" s="104" t="e">
        <f t="shared" si="0"/>
        <v>#REF!</v>
      </c>
      <c r="K40" s="68" t="e">
        <f>+G40/#REF!*100</f>
        <v>#REF!</v>
      </c>
      <c r="L40" s="68" t="e">
        <f>Y40/#REF!*100</f>
        <v>#REF!</v>
      </c>
      <c r="M40" s="103">
        <v>7455886.03</v>
      </c>
      <c r="N40" s="103">
        <v>1652754.19</v>
      </c>
      <c r="O40" s="103">
        <v>912974.189999999</v>
      </c>
      <c r="P40" s="103">
        <v>8195666.03</v>
      </c>
      <c r="Q40" s="68">
        <f t="shared" si="1"/>
        <v>55.2395628777682</v>
      </c>
      <c r="R40" s="104" t="e">
        <f t="shared" si="2"/>
        <v>#REF!</v>
      </c>
      <c r="S40" s="104" t="e">
        <f t="shared" si="3"/>
        <v>#REF!</v>
      </c>
      <c r="T40" s="104" t="e">
        <f t="shared" si="4"/>
        <v>#REF!</v>
      </c>
      <c r="U40" s="104">
        <f t="shared" si="5"/>
        <v>55.2395628777682</v>
      </c>
      <c r="V40" s="104" t="e">
        <f t="shared" si="6"/>
        <v>#REF!</v>
      </c>
      <c r="W40" s="104" t="e">
        <f t="shared" si="7"/>
        <v>#REF!</v>
      </c>
      <c r="X40" s="89"/>
      <c r="Y40" s="114">
        <f t="shared" si="8"/>
        <v>156560.2</v>
      </c>
      <c r="Z40" s="104" t="e">
        <f>+(#REF!-Y40)/#REF!*100</f>
        <v>#REF!</v>
      </c>
      <c r="AA40" s="104" t="e">
        <f t="shared" si="9"/>
        <v>#REF!</v>
      </c>
      <c r="AB40" s="46" t="s">
        <v>487</v>
      </c>
      <c r="AC40" s="122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</row>
    <row r="41" s="77" customFormat="1" ht="25.5" customHeight="1" spans="1:39">
      <c r="A41" s="89">
        <v>34</v>
      </c>
      <c r="B41" s="23" t="s">
        <v>289</v>
      </c>
      <c r="C41" s="23" t="s">
        <v>99</v>
      </c>
      <c r="D41" s="23" t="s">
        <v>305</v>
      </c>
      <c r="E41" s="23" t="s">
        <v>136</v>
      </c>
      <c r="F41" s="23" t="s">
        <v>157</v>
      </c>
      <c r="G41" s="88">
        <v>1504850</v>
      </c>
      <c r="H41" s="68" t="e">
        <f>#REF!-G41</f>
        <v>#REF!</v>
      </c>
      <c r="I41" s="101" t="e">
        <f>+(H41/#REF!)*100</f>
        <v>#REF!</v>
      </c>
      <c r="J41" s="104" t="e">
        <f t="shared" si="0"/>
        <v>#REF!</v>
      </c>
      <c r="K41" s="68" t="e">
        <f>+G41/#REF!*100</f>
        <v>#REF!</v>
      </c>
      <c r="L41" s="68" t="e">
        <f>Y41/#REF!*100</f>
        <v>#REF!</v>
      </c>
      <c r="M41" s="103">
        <v>3004</v>
      </c>
      <c r="N41" s="103">
        <v>12111919</v>
      </c>
      <c r="O41" s="103">
        <v>12111919</v>
      </c>
      <c r="P41" s="103">
        <v>3004</v>
      </c>
      <c r="Q41" s="68">
        <f t="shared" si="1"/>
        <v>100</v>
      </c>
      <c r="R41" s="104" t="e">
        <f t="shared" si="2"/>
        <v>#REF!</v>
      </c>
      <c r="S41" s="104" t="e">
        <f t="shared" si="3"/>
        <v>#REF!</v>
      </c>
      <c r="T41" s="104" t="e">
        <f t="shared" si="4"/>
        <v>#REF!</v>
      </c>
      <c r="U41" s="104">
        <f t="shared" si="5"/>
        <v>100</v>
      </c>
      <c r="V41" s="104" t="e">
        <f t="shared" si="6"/>
        <v>#REF!</v>
      </c>
      <c r="W41" s="104" t="e">
        <f t="shared" si="7"/>
        <v>#REF!</v>
      </c>
      <c r="X41" s="89"/>
      <c r="Y41" s="114">
        <f t="shared" si="8"/>
        <v>1504850</v>
      </c>
      <c r="Z41" s="104" t="e">
        <f>+(#REF!-Y41)/#REF!*100</f>
        <v>#REF!</v>
      </c>
      <c r="AA41" s="104" t="e">
        <f t="shared" si="9"/>
        <v>#REF!</v>
      </c>
      <c r="AB41" s="46"/>
      <c r="AC41" s="51" t="s">
        <v>468</v>
      </c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</row>
    <row r="42" s="77" customFormat="1" ht="25.5" customHeight="1" spans="1:33">
      <c r="A42" s="89">
        <v>35</v>
      </c>
      <c r="B42" s="23" t="s">
        <v>289</v>
      </c>
      <c r="C42" s="23" t="s">
        <v>99</v>
      </c>
      <c r="D42" s="23" t="s">
        <v>305</v>
      </c>
      <c r="E42" s="23" t="s">
        <v>136</v>
      </c>
      <c r="F42" s="23" t="s">
        <v>158</v>
      </c>
      <c r="G42" s="88">
        <v>387522</v>
      </c>
      <c r="H42" s="68" t="e">
        <f>#REF!-G42</f>
        <v>#REF!</v>
      </c>
      <c r="I42" s="101" t="e">
        <f>+(H42/#REF!)*100</f>
        <v>#REF!</v>
      </c>
      <c r="J42" s="104" t="e">
        <f t="shared" si="0"/>
        <v>#REF!</v>
      </c>
      <c r="K42" s="68" t="e">
        <f>+G42/#REF!*100</f>
        <v>#REF!</v>
      </c>
      <c r="L42" s="68" t="e">
        <f>Y42/#REF!*100</f>
        <v>#REF!</v>
      </c>
      <c r="M42" s="103">
        <v>4208439</v>
      </c>
      <c r="N42" s="103">
        <v>2255802.22</v>
      </c>
      <c r="O42" s="103">
        <v>2255515.22</v>
      </c>
      <c r="P42" s="103">
        <v>4208726</v>
      </c>
      <c r="Q42" s="68">
        <f t="shared" si="1"/>
        <v>99.987277253411</v>
      </c>
      <c r="R42" s="104" t="e">
        <f t="shared" si="2"/>
        <v>#REF!</v>
      </c>
      <c r="S42" s="104" t="e">
        <f t="shared" si="3"/>
        <v>#REF!</v>
      </c>
      <c r="T42" s="104" t="e">
        <f t="shared" si="4"/>
        <v>#REF!</v>
      </c>
      <c r="U42" s="104">
        <f t="shared" si="5"/>
        <v>99.987277253411</v>
      </c>
      <c r="V42" s="104" t="e">
        <f t="shared" si="6"/>
        <v>#REF!</v>
      </c>
      <c r="W42" s="104" t="e">
        <f t="shared" si="7"/>
        <v>#REF!</v>
      </c>
      <c r="X42" s="89"/>
      <c r="Y42" s="114">
        <f t="shared" si="8"/>
        <v>387522</v>
      </c>
      <c r="Z42" s="104" t="e">
        <f>+(#REF!-Y42)/#REF!*100</f>
        <v>#REF!</v>
      </c>
      <c r="AA42" s="104" t="e">
        <f t="shared" si="9"/>
        <v>#REF!</v>
      </c>
      <c r="AB42" s="46"/>
      <c r="AC42" s="51"/>
      <c r="AD42" s="120"/>
      <c r="AE42" s="89"/>
      <c r="AF42" s="89"/>
      <c r="AG42" s="89"/>
    </row>
    <row r="43" s="77" customFormat="1" ht="25.5" customHeight="1" spans="1:33">
      <c r="A43" s="89">
        <v>36</v>
      </c>
      <c r="B43" s="23" t="s">
        <v>289</v>
      </c>
      <c r="C43" s="23" t="s">
        <v>99</v>
      </c>
      <c r="D43" s="23" t="s">
        <v>321</v>
      </c>
      <c r="E43" s="23" t="s">
        <v>159</v>
      </c>
      <c r="F43" s="23" t="s">
        <v>160</v>
      </c>
      <c r="G43" s="88">
        <v>684323.356000002</v>
      </c>
      <c r="H43" s="68" t="e">
        <f>#REF!-G43</f>
        <v>#REF!</v>
      </c>
      <c r="I43" s="101" t="e">
        <f>+(H43/#REF!)*100</f>
        <v>#REF!</v>
      </c>
      <c r="J43" s="104" t="e">
        <f t="shared" si="0"/>
        <v>#REF!</v>
      </c>
      <c r="K43" s="68" t="e">
        <f>+G43/#REF!*100</f>
        <v>#REF!</v>
      </c>
      <c r="L43" s="68" t="e">
        <f>Y43/#REF!*100</f>
        <v>#REF!</v>
      </c>
      <c r="M43" s="103">
        <v>9077766.09</v>
      </c>
      <c r="N43" s="103">
        <v>3990078.35</v>
      </c>
      <c r="O43" s="103">
        <v>3997457.64</v>
      </c>
      <c r="P43" s="103">
        <v>9070386.8</v>
      </c>
      <c r="Q43" s="68">
        <f t="shared" si="1"/>
        <v>100.184940979918</v>
      </c>
      <c r="R43" s="104" t="e">
        <f t="shared" si="2"/>
        <v>#REF!</v>
      </c>
      <c r="S43" s="104" t="e">
        <f t="shared" si="3"/>
        <v>#REF!</v>
      </c>
      <c r="T43" s="104" t="e">
        <f t="shared" si="4"/>
        <v>#REF!</v>
      </c>
      <c r="U43" s="104">
        <f t="shared" si="5"/>
        <v>100</v>
      </c>
      <c r="V43" s="104" t="e">
        <f t="shared" si="6"/>
        <v>#REF!</v>
      </c>
      <c r="W43" s="104" t="e">
        <f t="shared" si="7"/>
        <v>#REF!</v>
      </c>
      <c r="X43" s="89"/>
      <c r="Y43" s="114">
        <f t="shared" si="8"/>
        <v>684323.356000002</v>
      </c>
      <c r="Z43" s="104" t="e">
        <f>+(#REF!-Y43)/#REF!*100</f>
        <v>#REF!</v>
      </c>
      <c r="AA43" s="104" t="e">
        <f t="shared" si="9"/>
        <v>#REF!</v>
      </c>
      <c r="AB43" s="46"/>
      <c r="AC43" s="51"/>
      <c r="AD43" s="51"/>
      <c r="AE43" s="89"/>
      <c r="AF43" s="89"/>
      <c r="AG43" s="89"/>
    </row>
    <row r="44" s="77" customFormat="1" ht="25.5" customHeight="1" spans="1:33">
      <c r="A44" s="89">
        <v>37</v>
      </c>
      <c r="B44" s="23" t="s">
        <v>289</v>
      </c>
      <c r="C44" s="23" t="s">
        <v>99</v>
      </c>
      <c r="D44" s="23" t="s">
        <v>321</v>
      </c>
      <c r="E44" s="23" t="s">
        <v>159</v>
      </c>
      <c r="F44" s="23" t="s">
        <v>161</v>
      </c>
      <c r="G44" s="88">
        <v>204699.21</v>
      </c>
      <c r="H44" s="68" t="e">
        <f>#REF!-G44</f>
        <v>#REF!</v>
      </c>
      <c r="I44" s="101" t="e">
        <f>+(H44/#REF!)*100</f>
        <v>#REF!</v>
      </c>
      <c r="J44" s="104" t="e">
        <f t="shared" si="0"/>
        <v>#REF!</v>
      </c>
      <c r="K44" s="68" t="e">
        <f>+G44/#REF!*100</f>
        <v>#REF!</v>
      </c>
      <c r="L44" s="68" t="e">
        <f>Y44/#REF!*100</f>
        <v>#REF!</v>
      </c>
      <c r="M44" s="103">
        <v>15718462.5</v>
      </c>
      <c r="N44" s="103">
        <v>2051560.63</v>
      </c>
      <c r="O44" s="103">
        <v>1813559.63</v>
      </c>
      <c r="P44" s="103">
        <v>15956463.5</v>
      </c>
      <c r="Q44" s="68">
        <f t="shared" si="1"/>
        <v>88.399026744825</v>
      </c>
      <c r="R44" s="104" t="e">
        <f t="shared" si="2"/>
        <v>#REF!</v>
      </c>
      <c r="S44" s="104" t="e">
        <f t="shared" si="3"/>
        <v>#REF!</v>
      </c>
      <c r="T44" s="104" t="e">
        <f t="shared" si="4"/>
        <v>#REF!</v>
      </c>
      <c r="U44" s="104">
        <f t="shared" si="5"/>
        <v>88.399026744825</v>
      </c>
      <c r="V44" s="104" t="e">
        <f t="shared" si="6"/>
        <v>#REF!</v>
      </c>
      <c r="W44" s="104" t="e">
        <f t="shared" si="7"/>
        <v>#REF!</v>
      </c>
      <c r="X44" s="89"/>
      <c r="Y44" s="114">
        <f t="shared" si="8"/>
        <v>204699.21</v>
      </c>
      <c r="Z44" s="104" t="e">
        <f>+(#REF!-Y44)/#REF!*100</f>
        <v>#REF!</v>
      </c>
      <c r="AA44" s="104" t="e">
        <f t="shared" si="9"/>
        <v>#REF!</v>
      </c>
      <c r="AB44" s="46" t="s">
        <v>488</v>
      </c>
      <c r="AC44" s="51"/>
      <c r="AD44" s="51"/>
      <c r="AE44" s="89"/>
      <c r="AF44" s="89"/>
      <c r="AG44" s="89"/>
    </row>
    <row r="45" s="77" customFormat="1" ht="25.5" customHeight="1" spans="1:33">
      <c r="A45" s="89">
        <v>38</v>
      </c>
      <c r="B45" s="23" t="s">
        <v>289</v>
      </c>
      <c r="C45" s="23" t="s">
        <v>99</v>
      </c>
      <c r="D45" s="23" t="s">
        <v>321</v>
      </c>
      <c r="E45" s="23" t="s">
        <v>159</v>
      </c>
      <c r="F45" s="23" t="s">
        <v>162</v>
      </c>
      <c r="G45" s="88">
        <v>636703.427999994</v>
      </c>
      <c r="H45" s="68" t="e">
        <f>#REF!-G45</f>
        <v>#REF!</v>
      </c>
      <c r="I45" s="101" t="e">
        <f>+(H45/#REF!)*100</f>
        <v>#REF!</v>
      </c>
      <c r="J45" s="104" t="e">
        <f t="shared" si="0"/>
        <v>#REF!</v>
      </c>
      <c r="K45" s="68" t="e">
        <f>+G45/#REF!*100</f>
        <v>#REF!</v>
      </c>
      <c r="L45" s="68" t="e">
        <f>Y45/#REF!*100</f>
        <v>#REF!</v>
      </c>
      <c r="M45" s="103">
        <v>8557862.25999995</v>
      </c>
      <c r="N45" s="103">
        <v>3705784.59</v>
      </c>
      <c r="O45" s="103">
        <v>3705775.59</v>
      </c>
      <c r="P45" s="103">
        <v>8557871.25999995</v>
      </c>
      <c r="Q45" s="68">
        <f t="shared" si="1"/>
        <v>99.9997571364503</v>
      </c>
      <c r="R45" s="104" t="e">
        <f t="shared" si="2"/>
        <v>#REF!</v>
      </c>
      <c r="S45" s="104" t="e">
        <f t="shared" si="3"/>
        <v>#REF!</v>
      </c>
      <c r="T45" s="104" t="e">
        <f t="shared" si="4"/>
        <v>#REF!</v>
      </c>
      <c r="U45" s="104">
        <f t="shared" si="5"/>
        <v>99.9997571364503</v>
      </c>
      <c r="V45" s="104" t="e">
        <f t="shared" si="6"/>
        <v>#REF!</v>
      </c>
      <c r="W45" s="104" t="e">
        <f t="shared" si="7"/>
        <v>#REF!</v>
      </c>
      <c r="X45" s="89"/>
      <c r="Y45" s="114">
        <f t="shared" si="8"/>
        <v>636703.427999994</v>
      </c>
      <c r="Z45" s="104" t="e">
        <f>+(#REF!-Y45)/#REF!*100</f>
        <v>#REF!</v>
      </c>
      <c r="AA45" s="104" t="e">
        <f t="shared" si="9"/>
        <v>#REF!</v>
      </c>
      <c r="AB45" s="46" t="s">
        <v>489</v>
      </c>
      <c r="AC45" s="51"/>
      <c r="AD45" s="51"/>
      <c r="AE45" s="89"/>
      <c r="AF45" s="89"/>
      <c r="AG45" s="89"/>
    </row>
    <row r="46" s="77" customFormat="1" ht="25.5" customHeight="1" spans="1:33">
      <c r="A46" s="89">
        <v>39</v>
      </c>
      <c r="B46" s="23" t="s">
        <v>289</v>
      </c>
      <c r="C46" s="23" t="s">
        <v>99</v>
      </c>
      <c r="D46" s="23" t="s">
        <v>321</v>
      </c>
      <c r="E46" s="23" t="s">
        <v>159</v>
      </c>
      <c r="F46" s="23" t="s">
        <v>163</v>
      </c>
      <c r="G46" s="88">
        <v>813394.000000005</v>
      </c>
      <c r="H46" s="68" t="e">
        <f>#REF!-G46</f>
        <v>#REF!</v>
      </c>
      <c r="I46" s="101" t="e">
        <f>+(H46/#REF!)*100</f>
        <v>#REF!</v>
      </c>
      <c r="J46" s="104" t="e">
        <f t="shared" si="0"/>
        <v>#REF!</v>
      </c>
      <c r="K46" s="68" t="e">
        <f>+G46/#REF!*100</f>
        <v>#REF!</v>
      </c>
      <c r="L46" s="68" t="e">
        <f>Y46/#REF!*100</f>
        <v>#REF!</v>
      </c>
      <c r="M46" s="103">
        <v>11030746.05</v>
      </c>
      <c r="N46" s="103">
        <v>4738238.76999998</v>
      </c>
      <c r="O46" s="103">
        <v>4738198.76999998</v>
      </c>
      <c r="P46" s="103">
        <v>11030786.05</v>
      </c>
      <c r="Q46" s="68">
        <f t="shared" si="1"/>
        <v>99.9991558044678</v>
      </c>
      <c r="R46" s="104" t="e">
        <f t="shared" si="2"/>
        <v>#REF!</v>
      </c>
      <c r="S46" s="104" t="e">
        <f t="shared" si="3"/>
        <v>#REF!</v>
      </c>
      <c r="T46" s="104" t="e">
        <f t="shared" si="4"/>
        <v>#REF!</v>
      </c>
      <c r="U46" s="104">
        <f t="shared" si="5"/>
        <v>99.9991558044678</v>
      </c>
      <c r="V46" s="104" t="e">
        <f t="shared" si="6"/>
        <v>#REF!</v>
      </c>
      <c r="W46" s="104" t="e">
        <f t="shared" si="7"/>
        <v>#REF!</v>
      </c>
      <c r="X46" s="89"/>
      <c r="Y46" s="114">
        <f t="shared" si="8"/>
        <v>813394.000000005</v>
      </c>
      <c r="Z46" s="104" t="e">
        <f>+(#REF!-Y46)/#REF!*100</f>
        <v>#REF!</v>
      </c>
      <c r="AA46" s="104" t="e">
        <f t="shared" si="9"/>
        <v>#REF!</v>
      </c>
      <c r="AB46" s="46" t="s">
        <v>490</v>
      </c>
      <c r="AC46" s="51"/>
      <c r="AD46" s="51"/>
      <c r="AE46" s="89"/>
      <c r="AF46" s="89"/>
      <c r="AG46" s="89"/>
    </row>
    <row r="47" s="77" customFormat="1" ht="25.5" customHeight="1" spans="1:33">
      <c r="A47" s="89">
        <v>40</v>
      </c>
      <c r="B47" s="23" t="s">
        <v>289</v>
      </c>
      <c r="C47" s="23" t="s">
        <v>99</v>
      </c>
      <c r="D47" s="23" t="s">
        <v>321</v>
      </c>
      <c r="E47" s="23" t="s">
        <v>159</v>
      </c>
      <c r="F47" s="23" t="s">
        <v>164</v>
      </c>
      <c r="G47" s="88">
        <v>233329.8</v>
      </c>
      <c r="H47" s="68" t="e">
        <f>#REF!-G47</f>
        <v>#REF!</v>
      </c>
      <c r="I47" s="101" t="e">
        <f>+(H47/#REF!)*100</f>
        <v>#REF!</v>
      </c>
      <c r="J47" s="104" t="e">
        <f t="shared" si="0"/>
        <v>#REF!</v>
      </c>
      <c r="K47" s="68" t="e">
        <f>+G47/#REF!*100</f>
        <v>#REF!</v>
      </c>
      <c r="L47" s="68" t="e">
        <f>Y47/#REF!*100</f>
        <v>#REF!</v>
      </c>
      <c r="M47" s="103">
        <v>13802099.85</v>
      </c>
      <c r="N47" s="103">
        <v>2576029.03000001</v>
      </c>
      <c r="O47" s="103">
        <v>2501161.61000001</v>
      </c>
      <c r="P47" s="103">
        <v>13876967.27</v>
      </c>
      <c r="Q47" s="68">
        <f t="shared" si="1"/>
        <v>97.0936888083129</v>
      </c>
      <c r="R47" s="104" t="e">
        <f t="shared" si="2"/>
        <v>#REF!</v>
      </c>
      <c r="S47" s="104" t="e">
        <f t="shared" si="3"/>
        <v>#REF!</v>
      </c>
      <c r="T47" s="104" t="e">
        <f t="shared" si="4"/>
        <v>#REF!</v>
      </c>
      <c r="U47" s="104">
        <f t="shared" si="5"/>
        <v>97.0936888083129</v>
      </c>
      <c r="V47" s="104" t="e">
        <f t="shared" si="6"/>
        <v>#REF!</v>
      </c>
      <c r="W47" s="104" t="e">
        <f t="shared" si="7"/>
        <v>#REF!</v>
      </c>
      <c r="X47" s="89"/>
      <c r="Y47" s="114">
        <f t="shared" si="8"/>
        <v>233329.8</v>
      </c>
      <c r="Z47" s="104" t="e">
        <f>+(#REF!-Y47)/#REF!*100</f>
        <v>#REF!</v>
      </c>
      <c r="AA47" s="104" t="e">
        <f t="shared" si="9"/>
        <v>#REF!</v>
      </c>
      <c r="AB47" s="46" t="s">
        <v>491</v>
      </c>
      <c r="AC47" s="51"/>
      <c r="AD47" s="51"/>
      <c r="AE47" s="89"/>
      <c r="AF47" s="89"/>
      <c r="AG47" s="89"/>
    </row>
    <row r="48" s="77" customFormat="1" ht="25.5" customHeight="1" spans="1:33">
      <c r="A48" s="89">
        <v>41</v>
      </c>
      <c r="B48" s="23" t="s">
        <v>289</v>
      </c>
      <c r="C48" s="23" t="s">
        <v>99</v>
      </c>
      <c r="D48" s="23" t="s">
        <v>321</v>
      </c>
      <c r="E48" s="23" t="s">
        <v>159</v>
      </c>
      <c r="F48" s="23" t="s">
        <v>165</v>
      </c>
      <c r="G48" s="88">
        <v>622349.643999999</v>
      </c>
      <c r="H48" s="68" t="e">
        <f>#REF!-G48</f>
        <v>#REF!</v>
      </c>
      <c r="I48" s="101" t="e">
        <f>+(H48/#REF!)*100</f>
        <v>#REF!</v>
      </c>
      <c r="J48" s="104" t="e">
        <f t="shared" si="0"/>
        <v>#REF!</v>
      </c>
      <c r="K48" s="68" t="e">
        <f>+G48/#REF!*100</f>
        <v>#REF!</v>
      </c>
      <c r="L48" s="68" t="e">
        <f>Y48/#REF!*100</f>
        <v>#REF!</v>
      </c>
      <c r="M48" s="103">
        <v>9284504.1</v>
      </c>
      <c r="N48" s="103">
        <v>3623271.09999999</v>
      </c>
      <c r="O48" s="103">
        <v>3622877.11999999</v>
      </c>
      <c r="P48" s="103">
        <v>9284898.08</v>
      </c>
      <c r="Q48" s="68">
        <f t="shared" si="1"/>
        <v>99.9891264001747</v>
      </c>
      <c r="R48" s="104" t="e">
        <f t="shared" si="2"/>
        <v>#REF!</v>
      </c>
      <c r="S48" s="104" t="e">
        <f t="shared" si="3"/>
        <v>#REF!</v>
      </c>
      <c r="T48" s="104" t="e">
        <f t="shared" si="4"/>
        <v>#REF!</v>
      </c>
      <c r="U48" s="104">
        <f t="shared" si="5"/>
        <v>99.9891264001747</v>
      </c>
      <c r="V48" s="104" t="e">
        <f t="shared" si="6"/>
        <v>#REF!</v>
      </c>
      <c r="W48" s="104" t="e">
        <f t="shared" si="7"/>
        <v>#REF!</v>
      </c>
      <c r="X48" s="89"/>
      <c r="Y48" s="114">
        <f t="shared" si="8"/>
        <v>622349.643999999</v>
      </c>
      <c r="Z48" s="104" t="e">
        <f>+(#REF!-Y48)/#REF!*100</f>
        <v>#REF!</v>
      </c>
      <c r="AA48" s="104" t="e">
        <f t="shared" si="9"/>
        <v>#REF!</v>
      </c>
      <c r="AB48" s="46"/>
      <c r="AC48" s="51"/>
      <c r="AD48" s="51"/>
      <c r="AE48" s="89"/>
      <c r="AF48" s="89"/>
      <c r="AG48" s="89"/>
    </row>
    <row r="49" s="77" customFormat="1" ht="25.5" customHeight="1" spans="1:33">
      <c r="A49" s="89">
        <v>42</v>
      </c>
      <c r="B49" s="23" t="s">
        <v>289</v>
      </c>
      <c r="C49" s="23" t="s">
        <v>99</v>
      </c>
      <c r="D49" s="23" t="s">
        <v>321</v>
      </c>
      <c r="E49" s="23" t="s">
        <v>159</v>
      </c>
      <c r="F49" s="23" t="s">
        <v>166</v>
      </c>
      <c r="G49" s="88">
        <v>349308.5</v>
      </c>
      <c r="H49" s="68" t="e">
        <f>#REF!-G49</f>
        <v>#REF!</v>
      </c>
      <c r="I49" s="101" t="e">
        <f>+(H49/#REF!)*100</f>
        <v>#REF!</v>
      </c>
      <c r="J49" s="104" t="e">
        <f t="shared" si="0"/>
        <v>#REF!</v>
      </c>
      <c r="K49" s="68" t="e">
        <f>+G49/#REF!*100</f>
        <v>#REF!</v>
      </c>
      <c r="L49" s="68" t="e">
        <f>Y49/#REF!*100</f>
        <v>#REF!</v>
      </c>
      <c r="M49" s="103">
        <v>25706962.98</v>
      </c>
      <c r="N49" s="103">
        <v>3632867.93000001</v>
      </c>
      <c r="O49" s="103">
        <v>2632781.73000001</v>
      </c>
      <c r="P49" s="103">
        <v>26707049.18</v>
      </c>
      <c r="Q49" s="68">
        <f t="shared" si="1"/>
        <v>72.4711655014666</v>
      </c>
      <c r="R49" s="104" t="e">
        <f t="shared" si="2"/>
        <v>#REF!</v>
      </c>
      <c r="S49" s="104" t="e">
        <f t="shared" si="3"/>
        <v>#REF!</v>
      </c>
      <c r="T49" s="104" t="e">
        <f t="shared" si="4"/>
        <v>#REF!</v>
      </c>
      <c r="U49" s="104">
        <f t="shared" si="5"/>
        <v>72.4711655014666</v>
      </c>
      <c r="V49" s="104" t="e">
        <f t="shared" si="6"/>
        <v>#REF!</v>
      </c>
      <c r="W49" s="104" t="e">
        <f t="shared" si="7"/>
        <v>#REF!</v>
      </c>
      <c r="X49" s="89"/>
      <c r="Y49" s="114">
        <f t="shared" si="8"/>
        <v>349308.5</v>
      </c>
      <c r="Z49" s="104" t="e">
        <f>+(#REF!-Y49)/#REF!*100</f>
        <v>#REF!</v>
      </c>
      <c r="AA49" s="104" t="e">
        <f t="shared" si="9"/>
        <v>#REF!</v>
      </c>
      <c r="AB49" s="46" t="s">
        <v>491</v>
      </c>
      <c r="AC49" s="51"/>
      <c r="AD49" s="51"/>
      <c r="AE49" s="89"/>
      <c r="AF49" s="89"/>
      <c r="AG49" s="89"/>
    </row>
    <row r="50" s="77" customFormat="1" ht="25.5" customHeight="1" spans="1:33">
      <c r="A50" s="89">
        <v>43</v>
      </c>
      <c r="B50" s="23" t="s">
        <v>289</v>
      </c>
      <c r="C50" s="23" t="s">
        <v>99</v>
      </c>
      <c r="D50" s="23" t="s">
        <v>321</v>
      </c>
      <c r="E50" s="23" t="s">
        <v>159</v>
      </c>
      <c r="F50" s="23" t="s">
        <v>167</v>
      </c>
      <c r="G50" s="88">
        <v>586583.16</v>
      </c>
      <c r="H50" s="68" t="e">
        <f>#REF!-G50</f>
        <v>#REF!</v>
      </c>
      <c r="I50" s="101" t="e">
        <f>+(H50/#REF!)*100</f>
        <v>#REF!</v>
      </c>
      <c r="J50" s="104" t="e">
        <f t="shared" si="0"/>
        <v>#REF!</v>
      </c>
      <c r="K50" s="68" t="e">
        <f>+G50/#REF!*100</f>
        <v>#REF!</v>
      </c>
      <c r="L50" s="68" t="e">
        <f>Y50/#REF!*100</f>
        <v>#REF!</v>
      </c>
      <c r="M50" s="103">
        <v>8749049.89</v>
      </c>
      <c r="N50" s="103">
        <v>3416374.94999999</v>
      </c>
      <c r="O50" s="103">
        <v>3409488.31999999</v>
      </c>
      <c r="P50" s="103">
        <v>8755936.52000001</v>
      </c>
      <c r="Q50" s="68">
        <f t="shared" si="1"/>
        <v>99.7984228868087</v>
      </c>
      <c r="R50" s="104" t="e">
        <f t="shared" si="2"/>
        <v>#REF!</v>
      </c>
      <c r="S50" s="104" t="e">
        <f t="shared" si="3"/>
        <v>#REF!</v>
      </c>
      <c r="T50" s="104" t="e">
        <f t="shared" si="4"/>
        <v>#REF!</v>
      </c>
      <c r="U50" s="104">
        <f t="shared" si="5"/>
        <v>99.7984228868087</v>
      </c>
      <c r="V50" s="104" t="e">
        <f t="shared" si="6"/>
        <v>#REF!</v>
      </c>
      <c r="W50" s="104" t="e">
        <f t="shared" si="7"/>
        <v>#REF!</v>
      </c>
      <c r="X50" s="89"/>
      <c r="Y50" s="114">
        <f t="shared" si="8"/>
        <v>586583.16</v>
      </c>
      <c r="Z50" s="104" t="e">
        <f>+(#REF!-Y50)/#REF!*100</f>
        <v>#REF!</v>
      </c>
      <c r="AA50" s="104" t="e">
        <f t="shared" si="9"/>
        <v>#REF!</v>
      </c>
      <c r="AB50" s="46" t="s">
        <v>492</v>
      </c>
      <c r="AC50" s="51"/>
      <c r="AD50" s="51"/>
      <c r="AE50" s="89"/>
      <c r="AF50" s="89"/>
      <c r="AG50" s="89"/>
    </row>
    <row r="51" s="78" customFormat="1" ht="25.5" customHeight="1" spans="1:33">
      <c r="A51" s="90">
        <v>46</v>
      </c>
      <c r="B51" s="91" t="s">
        <v>289</v>
      </c>
      <c r="C51" s="91" t="s">
        <v>99</v>
      </c>
      <c r="D51" s="91" t="s">
        <v>99</v>
      </c>
      <c r="E51" s="91" t="s">
        <v>100</v>
      </c>
      <c r="F51" s="91" t="s">
        <v>329</v>
      </c>
      <c r="G51" s="88">
        <v>26717.9</v>
      </c>
      <c r="H51" s="92" t="e">
        <f>#REF!-G51</f>
        <v>#REF!</v>
      </c>
      <c r="I51" s="101" t="e">
        <f>+(H51/#REF!)*100</f>
        <v>#REF!</v>
      </c>
      <c r="J51" s="105" t="e">
        <f t="shared" si="0"/>
        <v>#REF!</v>
      </c>
      <c r="K51" s="92" t="e">
        <f>+G51/#REF!*100</f>
        <v>#REF!</v>
      </c>
      <c r="L51" s="92" t="e">
        <f>Y51/#REF!*100</f>
        <v>#REF!</v>
      </c>
      <c r="M51" s="103">
        <v>1653017.22</v>
      </c>
      <c r="N51" s="103">
        <v>253773.63</v>
      </c>
      <c r="O51" s="103">
        <v>208401.63</v>
      </c>
      <c r="P51" s="103">
        <v>1698389.22</v>
      </c>
      <c r="Q51" s="92">
        <f t="shared" si="1"/>
        <v>82.121073808969</v>
      </c>
      <c r="R51" s="105" t="e">
        <f t="shared" si="2"/>
        <v>#REF!</v>
      </c>
      <c r="S51" s="105" t="e">
        <f t="shared" si="3"/>
        <v>#REF!</v>
      </c>
      <c r="T51" s="105" t="e">
        <f t="shared" si="4"/>
        <v>#REF!</v>
      </c>
      <c r="U51" s="105">
        <f t="shared" si="5"/>
        <v>82.121073808969</v>
      </c>
      <c r="V51" s="105" t="e">
        <f t="shared" si="6"/>
        <v>#REF!</v>
      </c>
      <c r="W51" s="105" t="e">
        <f t="shared" si="7"/>
        <v>#REF!</v>
      </c>
      <c r="X51" s="109"/>
      <c r="Y51" s="124">
        <f t="shared" si="8"/>
        <v>26717.9</v>
      </c>
      <c r="Z51" s="105" t="e">
        <f>+(#REF!-Y51)/#REF!*100</f>
        <v>#REF!</v>
      </c>
      <c r="AA51" s="105" t="e">
        <f t="shared" si="9"/>
        <v>#REF!</v>
      </c>
      <c r="AB51" s="125" t="s">
        <v>493</v>
      </c>
      <c r="AC51" s="126"/>
      <c r="AD51" s="126"/>
      <c r="AE51" s="109"/>
      <c r="AF51" s="109"/>
      <c r="AG51" s="109"/>
    </row>
    <row r="52" s="78" customFormat="1" ht="25.5" customHeight="1" spans="1:33">
      <c r="A52" s="90">
        <v>47</v>
      </c>
      <c r="B52" s="91" t="s">
        <v>289</v>
      </c>
      <c r="C52" s="91" t="s">
        <v>99</v>
      </c>
      <c r="D52" s="91" t="s">
        <v>99</v>
      </c>
      <c r="E52" s="91" t="s">
        <v>100</v>
      </c>
      <c r="F52" s="91" t="s">
        <v>331</v>
      </c>
      <c r="G52" s="88">
        <v>97003.0620000001</v>
      </c>
      <c r="H52" s="92" t="e">
        <f>#REF!-G52</f>
        <v>#REF!</v>
      </c>
      <c r="I52" s="101" t="e">
        <f>+(H52/#REF!)*100</f>
        <v>#REF!</v>
      </c>
      <c r="J52" s="105" t="e">
        <f t="shared" si="0"/>
        <v>#REF!</v>
      </c>
      <c r="K52" s="92" t="e">
        <f>+G52/#REF!*100</f>
        <v>#REF!</v>
      </c>
      <c r="L52" s="92" t="e">
        <f>Y52/#REF!*100</f>
        <v>#REF!</v>
      </c>
      <c r="M52" s="103">
        <v>604072.02</v>
      </c>
      <c r="N52" s="103">
        <v>581147.42</v>
      </c>
      <c r="O52" s="103">
        <v>579507.42</v>
      </c>
      <c r="P52" s="103">
        <v>605712.02</v>
      </c>
      <c r="Q52" s="92">
        <f t="shared" si="1"/>
        <v>99.7177996591639</v>
      </c>
      <c r="R52" s="105" t="e">
        <f t="shared" si="2"/>
        <v>#REF!</v>
      </c>
      <c r="S52" s="105" t="e">
        <f t="shared" si="3"/>
        <v>#REF!</v>
      </c>
      <c r="T52" s="105" t="e">
        <f t="shared" si="4"/>
        <v>#REF!</v>
      </c>
      <c r="U52" s="105">
        <f t="shared" si="5"/>
        <v>99.7177996591639</v>
      </c>
      <c r="V52" s="105" t="e">
        <f t="shared" si="6"/>
        <v>#REF!</v>
      </c>
      <c r="W52" s="105" t="e">
        <f t="shared" si="7"/>
        <v>#REF!</v>
      </c>
      <c r="X52" s="109"/>
      <c r="Y52" s="124">
        <f t="shared" si="8"/>
        <v>97003.0620000001</v>
      </c>
      <c r="Z52" s="105" t="e">
        <f>+(#REF!-Y52)/#REF!*100</f>
        <v>#REF!</v>
      </c>
      <c r="AA52" s="105" t="e">
        <f t="shared" si="9"/>
        <v>#REF!</v>
      </c>
      <c r="AB52" s="125" t="s">
        <v>493</v>
      </c>
      <c r="AC52" s="126"/>
      <c r="AD52" s="127"/>
      <c r="AE52" s="109"/>
      <c r="AF52" s="109"/>
      <c r="AG52" s="109"/>
    </row>
    <row r="53" s="78" customFormat="1" ht="25.5" customHeight="1" spans="1:33">
      <c r="A53" s="90">
        <v>48</v>
      </c>
      <c r="B53" s="91" t="s">
        <v>289</v>
      </c>
      <c r="C53" s="91" t="s">
        <v>99</v>
      </c>
      <c r="D53" s="91" t="s">
        <v>305</v>
      </c>
      <c r="E53" s="91" t="s">
        <v>168</v>
      </c>
      <c r="F53" s="91" t="s">
        <v>336</v>
      </c>
      <c r="G53" s="88">
        <v>720512.450000002</v>
      </c>
      <c r="H53" s="92" t="e">
        <f>#REF!-G53</f>
        <v>#REF!</v>
      </c>
      <c r="I53" s="101" t="e">
        <f>+(H53/#REF!)*100</f>
        <v>#REF!</v>
      </c>
      <c r="J53" s="105" t="e">
        <f t="shared" si="0"/>
        <v>#REF!</v>
      </c>
      <c r="K53" s="92" t="e">
        <f>+G53/#REF!*100</f>
        <v>#REF!</v>
      </c>
      <c r="L53" s="92" t="e">
        <f>Y53/#REF!*100</f>
        <v>#REF!</v>
      </c>
      <c r="M53" s="103">
        <v>3013122.97</v>
      </c>
      <c r="N53" s="103">
        <v>4222088.86999999</v>
      </c>
      <c r="O53" s="103">
        <v>4197736.63300002</v>
      </c>
      <c r="P53" s="103">
        <v>3037475.16000001</v>
      </c>
      <c r="Q53" s="92">
        <f t="shared" si="1"/>
        <v>99.4232182753659</v>
      </c>
      <c r="R53" s="105" t="e">
        <f t="shared" si="2"/>
        <v>#REF!</v>
      </c>
      <c r="S53" s="105" t="e">
        <f t="shared" si="3"/>
        <v>#REF!</v>
      </c>
      <c r="T53" s="105" t="e">
        <f t="shared" si="4"/>
        <v>#REF!</v>
      </c>
      <c r="U53" s="105">
        <f t="shared" si="5"/>
        <v>99.4232182753659</v>
      </c>
      <c r="V53" s="105" t="e">
        <f t="shared" si="6"/>
        <v>#REF!</v>
      </c>
      <c r="W53" s="105" t="e">
        <f t="shared" si="7"/>
        <v>#REF!</v>
      </c>
      <c r="X53" s="109"/>
      <c r="Y53" s="124">
        <f t="shared" si="8"/>
        <v>720512.450000002</v>
      </c>
      <c r="Z53" s="105" t="e">
        <f>+(#REF!-Y53)/#REF!*100</f>
        <v>#REF!</v>
      </c>
      <c r="AA53" s="105" t="e">
        <f t="shared" si="9"/>
        <v>#REF!</v>
      </c>
      <c r="AB53" s="125" t="s">
        <v>493</v>
      </c>
      <c r="AC53" s="126"/>
      <c r="AD53" s="126"/>
      <c r="AE53" s="109"/>
      <c r="AF53" s="109"/>
      <c r="AG53" s="109"/>
    </row>
    <row r="54" s="78" customFormat="1" ht="25.5" customHeight="1" spans="1:33">
      <c r="A54" s="90">
        <v>49</v>
      </c>
      <c r="B54" s="91" t="s">
        <v>289</v>
      </c>
      <c r="C54" s="91" t="s">
        <v>99</v>
      </c>
      <c r="D54" s="91" t="s">
        <v>305</v>
      </c>
      <c r="E54" s="91" t="s">
        <v>168</v>
      </c>
      <c r="F54" s="91" t="s">
        <v>338</v>
      </c>
      <c r="G54" s="88">
        <v>128165.84</v>
      </c>
      <c r="H54" s="92" t="e">
        <f>#REF!-G54</f>
        <v>#REF!</v>
      </c>
      <c r="I54" s="101" t="e">
        <f>+(H54/#REF!)*100</f>
        <v>#REF!</v>
      </c>
      <c r="J54" s="105" t="e">
        <f t="shared" si="0"/>
        <v>#REF!</v>
      </c>
      <c r="K54" s="92" t="e">
        <f>+G54/#REF!*100</f>
        <v>#REF!</v>
      </c>
      <c r="L54" s="92" t="e">
        <f>Y54/#REF!*100</f>
        <v>#REF!</v>
      </c>
      <c r="M54" s="103">
        <v>17957875.09</v>
      </c>
      <c r="N54" s="103">
        <v>1166655.6</v>
      </c>
      <c r="O54" s="103">
        <v>641408.98</v>
      </c>
      <c r="P54" s="103">
        <v>18483121.71</v>
      </c>
      <c r="Q54" s="92">
        <f t="shared" si="1"/>
        <v>54.9784340811461</v>
      </c>
      <c r="R54" s="105" t="e">
        <f t="shared" si="2"/>
        <v>#REF!</v>
      </c>
      <c r="S54" s="105" t="e">
        <f t="shared" si="3"/>
        <v>#REF!</v>
      </c>
      <c r="T54" s="105" t="e">
        <f t="shared" si="4"/>
        <v>#REF!</v>
      </c>
      <c r="U54" s="105">
        <f t="shared" si="5"/>
        <v>54.9784340811461</v>
      </c>
      <c r="V54" s="105" t="e">
        <f t="shared" si="6"/>
        <v>#REF!</v>
      </c>
      <c r="W54" s="105" t="e">
        <f t="shared" si="7"/>
        <v>#REF!</v>
      </c>
      <c r="X54" s="109"/>
      <c r="Y54" s="124">
        <f t="shared" si="8"/>
        <v>128165.84</v>
      </c>
      <c r="Z54" s="105" t="e">
        <f>+(#REF!-Y54)/#REF!*100</f>
        <v>#REF!</v>
      </c>
      <c r="AA54" s="105" t="e">
        <f t="shared" si="9"/>
        <v>#REF!</v>
      </c>
      <c r="AB54" s="125" t="s">
        <v>493</v>
      </c>
      <c r="AC54" s="126"/>
      <c r="AD54" s="126"/>
      <c r="AE54" s="109"/>
      <c r="AF54" s="109"/>
      <c r="AG54" s="109"/>
    </row>
    <row r="55" s="78" customFormat="1" ht="25.5" customHeight="1" spans="1:33">
      <c r="A55" s="90">
        <v>44</v>
      </c>
      <c r="B55" s="91" t="s">
        <v>289</v>
      </c>
      <c r="C55" s="91" t="s">
        <v>99</v>
      </c>
      <c r="D55" s="91" t="s">
        <v>305</v>
      </c>
      <c r="E55" s="91" t="s">
        <v>168</v>
      </c>
      <c r="F55" s="91" t="s">
        <v>169</v>
      </c>
      <c r="G55" s="88">
        <v>128043.45</v>
      </c>
      <c r="H55" s="92" t="e">
        <f>#REF!-G55</f>
        <v>#REF!</v>
      </c>
      <c r="I55" s="101" t="e">
        <f>+(H55/#REF!)*100</f>
        <v>#REF!</v>
      </c>
      <c r="J55" s="105" t="e">
        <f t="shared" si="0"/>
        <v>#REF!</v>
      </c>
      <c r="K55" s="92" t="e">
        <f>+G55/#REF!*100</f>
        <v>#REF!</v>
      </c>
      <c r="L55" s="92" t="e">
        <f>Y55/#REF!*100</f>
        <v>#REF!</v>
      </c>
      <c r="M55" s="103">
        <v>11667148.87</v>
      </c>
      <c r="N55" s="103">
        <v>1260710.37</v>
      </c>
      <c r="O55" s="103">
        <v>530952.71</v>
      </c>
      <c r="P55" s="103">
        <v>12396906.53</v>
      </c>
      <c r="Q55" s="92">
        <f t="shared" si="1"/>
        <v>42.1153599299734</v>
      </c>
      <c r="R55" s="105" t="e">
        <f t="shared" si="2"/>
        <v>#REF!</v>
      </c>
      <c r="S55" s="105" t="e">
        <f t="shared" si="3"/>
        <v>#REF!</v>
      </c>
      <c r="T55" s="105" t="e">
        <f t="shared" si="4"/>
        <v>#REF!</v>
      </c>
      <c r="U55" s="105">
        <f t="shared" si="5"/>
        <v>42.1153599299734</v>
      </c>
      <c r="V55" s="105" t="e">
        <f t="shared" si="6"/>
        <v>#REF!</v>
      </c>
      <c r="W55" s="105" t="e">
        <f t="shared" si="7"/>
        <v>#REF!</v>
      </c>
      <c r="X55" s="109"/>
      <c r="Y55" s="124">
        <f t="shared" si="8"/>
        <v>128043.45</v>
      </c>
      <c r="Z55" s="105" t="e">
        <f>+(#REF!-Y55)/#REF!*100</f>
        <v>#REF!</v>
      </c>
      <c r="AA55" s="105" t="e">
        <f t="shared" si="9"/>
        <v>#REF!</v>
      </c>
      <c r="AB55" s="125" t="s">
        <v>493</v>
      </c>
      <c r="AC55" s="126"/>
      <c r="AD55" s="126"/>
      <c r="AE55" s="109"/>
      <c r="AF55" s="109"/>
      <c r="AG55" s="109"/>
    </row>
    <row r="56" s="78" customFormat="1" ht="25.5" customHeight="1" spans="1:33">
      <c r="A56" s="90">
        <v>45</v>
      </c>
      <c r="B56" s="91" t="s">
        <v>289</v>
      </c>
      <c r="C56" s="91" t="s">
        <v>99</v>
      </c>
      <c r="D56" s="91" t="s">
        <v>305</v>
      </c>
      <c r="E56" s="91" t="s">
        <v>133</v>
      </c>
      <c r="F56" s="91" t="s">
        <v>170</v>
      </c>
      <c r="G56" s="88">
        <v>578294.460000002</v>
      </c>
      <c r="H56" s="92" t="e">
        <f>#REF!-G56</f>
        <v>#REF!</v>
      </c>
      <c r="I56" s="101" t="e">
        <f>+(H56/#REF!)*100</f>
        <v>#REF!</v>
      </c>
      <c r="J56" s="105" t="e">
        <f t="shared" si="0"/>
        <v>#REF!</v>
      </c>
      <c r="K56" s="92" t="e">
        <f>+G56/#REF!*100</f>
        <v>#REF!</v>
      </c>
      <c r="L56" s="92" t="e">
        <f>Y56/#REF!*100</f>
        <v>#REF!</v>
      </c>
      <c r="M56" s="103">
        <v>3420155.98</v>
      </c>
      <c r="N56" s="103">
        <v>3367885.29999999</v>
      </c>
      <c r="O56" s="103">
        <v>3366336.09</v>
      </c>
      <c r="P56" s="103">
        <v>3421704.98</v>
      </c>
      <c r="Q56" s="92">
        <f t="shared" si="1"/>
        <v>99.9540005118348</v>
      </c>
      <c r="R56" s="105" t="e">
        <f t="shared" si="2"/>
        <v>#REF!</v>
      </c>
      <c r="S56" s="105" t="e">
        <f t="shared" si="3"/>
        <v>#REF!</v>
      </c>
      <c r="T56" s="105" t="e">
        <f t="shared" si="4"/>
        <v>#REF!</v>
      </c>
      <c r="U56" s="105">
        <f t="shared" si="5"/>
        <v>99.9540005118348</v>
      </c>
      <c r="V56" s="105" t="e">
        <f t="shared" si="6"/>
        <v>#REF!</v>
      </c>
      <c r="W56" s="105" t="e">
        <f t="shared" si="7"/>
        <v>#REF!</v>
      </c>
      <c r="X56" s="109"/>
      <c r="Y56" s="124">
        <f t="shared" si="8"/>
        <v>578294.460000002</v>
      </c>
      <c r="Z56" s="105" t="e">
        <f>+(#REF!-Y56)/#REF!*100</f>
        <v>#REF!</v>
      </c>
      <c r="AA56" s="105" t="e">
        <f t="shared" si="9"/>
        <v>#REF!</v>
      </c>
      <c r="AB56" s="125" t="s">
        <v>493</v>
      </c>
      <c r="AC56" s="126"/>
      <c r="AD56" s="126"/>
      <c r="AE56" s="109"/>
      <c r="AF56" s="109"/>
      <c r="AG56" s="109"/>
    </row>
    <row r="57" s="79" customFormat="1" ht="25.5" customHeight="1" spans="1:33">
      <c r="A57" s="93" t="s">
        <v>340</v>
      </c>
      <c r="B57" s="94"/>
      <c r="C57" s="94"/>
      <c r="D57" s="94"/>
      <c r="E57" s="94"/>
      <c r="F57" s="94"/>
      <c r="G57" s="95">
        <f>SUM(G6:G56)</f>
        <v>28122467.235</v>
      </c>
      <c r="H57" s="95" t="e">
        <f>SUM(H6:H56)</f>
        <v>#REF!</v>
      </c>
      <c r="I57" s="106" t="e">
        <f>(H57/#REF!)*100</f>
        <v>#REF!</v>
      </c>
      <c r="J57" s="95" t="e">
        <f t="shared" si="0"/>
        <v>#REF!</v>
      </c>
      <c r="K57" s="95" t="e">
        <f>+G57/#REF!*100</f>
        <v>#REF!</v>
      </c>
      <c r="L57" s="68" t="e">
        <f>Y57/#REF!*100</f>
        <v>#REF!</v>
      </c>
      <c r="M57" s="95">
        <f>SUM(M6:M56)</f>
        <v>330221159.18</v>
      </c>
      <c r="N57" s="95">
        <f>SUM(N6:N56)</f>
        <v>194492444.21</v>
      </c>
      <c r="O57" s="95">
        <f>SUM(O6:O56)</f>
        <v>172797397.939</v>
      </c>
      <c r="P57" s="95">
        <f>SUM(P6:P56)</f>
        <v>343894892.07</v>
      </c>
      <c r="Q57" s="95">
        <f>+O57/N57%</f>
        <v>88.8453012356741</v>
      </c>
      <c r="R57" s="95" t="e">
        <f t="shared" si="2"/>
        <v>#REF!</v>
      </c>
      <c r="S57" s="95" t="e">
        <f t="shared" si="3"/>
        <v>#REF!</v>
      </c>
      <c r="T57" s="95" t="e">
        <f t="shared" si="4"/>
        <v>#REF!</v>
      </c>
      <c r="U57" s="95">
        <f t="shared" si="5"/>
        <v>88.8453012356741</v>
      </c>
      <c r="V57" s="95" t="e">
        <f t="shared" si="6"/>
        <v>#REF!</v>
      </c>
      <c r="W57" s="95" t="e">
        <f t="shared" si="7"/>
        <v>#REF!</v>
      </c>
      <c r="X57" s="95">
        <f>SUM(X6:X33)</f>
        <v>140000</v>
      </c>
      <c r="Y57" s="95">
        <f>SUM(Y6:Y56)</f>
        <v>28264467.235</v>
      </c>
      <c r="Z57" s="95" t="e">
        <f>+(#REF!-Y57)/#REF!*100</f>
        <v>#REF!</v>
      </c>
      <c r="AA57" s="95" t="e">
        <f t="shared" si="9"/>
        <v>#REF!</v>
      </c>
      <c r="AB57" s="128"/>
      <c r="AC57" s="129"/>
      <c r="AD57" s="129"/>
      <c r="AE57" s="129"/>
      <c r="AF57" s="129"/>
      <c r="AG57" s="129"/>
    </row>
    <row r="58" s="80" customFormat="1" ht="25.5" customHeight="1" spans="1:33">
      <c r="A58" s="93" t="s">
        <v>341</v>
      </c>
      <c r="B58" s="94"/>
      <c r="C58" s="94"/>
      <c r="D58" s="94"/>
      <c r="E58" s="94"/>
      <c r="F58" s="94"/>
      <c r="G58" s="95"/>
      <c r="H58" s="96"/>
      <c r="I58" s="106"/>
      <c r="J58" s="96"/>
      <c r="K58" s="96"/>
      <c r="L58" s="107"/>
      <c r="N58" s="108"/>
      <c r="O58" s="95"/>
      <c r="P58" s="108"/>
      <c r="Q58" s="96"/>
      <c r="R58" s="97"/>
      <c r="S58" s="110"/>
      <c r="T58" s="110"/>
      <c r="U58" s="110"/>
      <c r="V58" s="110"/>
      <c r="W58" s="110"/>
      <c r="X58" s="111"/>
      <c r="Y58" s="95"/>
      <c r="Z58" s="111"/>
      <c r="AA58" s="96"/>
      <c r="AB58" s="128"/>
      <c r="AC58" s="129"/>
      <c r="AD58" s="129"/>
      <c r="AE58" s="129"/>
      <c r="AF58" s="129"/>
      <c r="AG58" s="129"/>
    </row>
    <row r="59" s="80" customFormat="1" ht="25.5" customHeight="1" spans="1:33">
      <c r="A59" s="93" t="s">
        <v>342</v>
      </c>
      <c r="B59" s="94"/>
      <c r="C59" s="94"/>
      <c r="D59" s="94"/>
      <c r="E59" s="94"/>
      <c r="F59" s="94"/>
      <c r="G59" s="97"/>
      <c r="H59" s="96"/>
      <c r="I59" s="106"/>
      <c r="J59" s="96"/>
      <c r="K59" s="96"/>
      <c r="L59" s="107"/>
      <c r="M59" s="108"/>
      <c r="N59" s="95"/>
      <c r="O59" s="95"/>
      <c r="P59" s="95"/>
      <c r="Q59" s="96"/>
      <c r="R59" s="97"/>
      <c r="S59" s="110"/>
      <c r="T59" s="110"/>
      <c r="U59" s="110"/>
      <c r="V59" s="110"/>
      <c r="W59" s="110"/>
      <c r="X59" s="111"/>
      <c r="Y59" s="95"/>
      <c r="Z59" s="111"/>
      <c r="AA59" s="96"/>
      <c r="AB59" s="128"/>
      <c r="AC59" s="129"/>
      <c r="AD59" s="129"/>
      <c r="AE59" s="129"/>
      <c r="AF59" s="129"/>
      <c r="AG59" s="129"/>
    </row>
    <row r="60" s="80" customFormat="1" ht="25.5" customHeight="1" spans="1:33">
      <c r="A60" s="93" t="s">
        <v>343</v>
      </c>
      <c r="B60" s="94"/>
      <c r="C60" s="94"/>
      <c r="D60" s="94"/>
      <c r="E60" s="94"/>
      <c r="F60" s="94"/>
      <c r="G60" s="96"/>
      <c r="H60" s="96"/>
      <c r="I60" s="106"/>
      <c r="J60" s="96"/>
      <c r="K60" s="96"/>
      <c r="L60" s="107"/>
      <c r="M60" s="108"/>
      <c r="N60" s="108"/>
      <c r="O60" s="108"/>
      <c r="P60" s="108"/>
      <c r="Q60" s="96"/>
      <c r="R60" s="97"/>
      <c r="S60" s="110"/>
      <c r="T60" s="110"/>
      <c r="U60" s="110"/>
      <c r="V60" s="110"/>
      <c r="W60" s="110"/>
      <c r="X60" s="111"/>
      <c r="Y60" s="95"/>
      <c r="Z60" s="111"/>
      <c r="AA60" s="96"/>
      <c r="AB60" s="128"/>
      <c r="AC60" s="129"/>
      <c r="AD60" s="129"/>
      <c r="AE60" s="129"/>
      <c r="AF60" s="129"/>
      <c r="AG60" s="129"/>
    </row>
    <row r="61" s="80" customFormat="1" ht="25.5" customHeight="1" spans="1:33">
      <c r="A61" s="93" t="s">
        <v>344</v>
      </c>
      <c r="B61" s="94"/>
      <c r="C61" s="94"/>
      <c r="D61" s="94"/>
      <c r="E61" s="94"/>
      <c r="F61" s="94"/>
      <c r="G61" s="97"/>
      <c r="H61" s="96"/>
      <c r="I61" s="106"/>
      <c r="J61" s="96"/>
      <c r="K61" s="96"/>
      <c r="L61" s="107"/>
      <c r="M61" s="108"/>
      <c r="N61" s="108"/>
      <c r="O61" s="108"/>
      <c r="P61" s="108"/>
      <c r="Q61" s="96"/>
      <c r="R61" s="97"/>
      <c r="S61" s="110"/>
      <c r="T61" s="110"/>
      <c r="U61" s="110"/>
      <c r="V61" s="110"/>
      <c r="W61" s="110"/>
      <c r="X61" s="111"/>
      <c r="Y61" s="95"/>
      <c r="Z61" s="111"/>
      <c r="AA61" s="96"/>
      <c r="AB61" s="128"/>
      <c r="AC61" s="129"/>
      <c r="AD61" s="129"/>
      <c r="AE61" s="129"/>
      <c r="AF61" s="129"/>
      <c r="AG61" s="129"/>
    </row>
    <row r="62" s="80" customFormat="1" ht="25.5" customHeight="1" spans="1:33">
      <c r="A62" s="93" t="s">
        <v>345</v>
      </c>
      <c r="B62" s="94"/>
      <c r="C62" s="94"/>
      <c r="D62" s="94"/>
      <c r="E62" s="94"/>
      <c r="F62" s="94"/>
      <c r="G62" s="96">
        <f>SUM(G57:G60)</f>
        <v>28122467.235</v>
      </c>
      <c r="H62" s="96" t="e">
        <f>H57+H58+H59</f>
        <v>#REF!</v>
      </c>
      <c r="I62" s="106" t="e">
        <f>H62/#REF!*100</f>
        <v>#REF!</v>
      </c>
      <c r="J62" s="96" t="e">
        <f>IF(ISBLANK(I62),"NA",IF(I62&lt;0,"&lt;0",IF(AND(I62&gt;=0,I62&lt;5),"0-5",IF(AND(I62&gt;=5,I62&lt;10),"5-10",IF(AND(I62&gt;=10,I62&lt;=15),"10-15",IF(AND(I62&gt;15,I62&lt;=20),"15-20",IF(AND(I62&gt;20,I62&lt;=30),"20-30",IF(I62&gt;30,"&gt;30","nill"))))))))</f>
        <v>#REF!</v>
      </c>
      <c r="K62" s="96" t="e">
        <f>G62/#REF!*100</f>
        <v>#REF!</v>
      </c>
      <c r="L62" s="68" t="e">
        <f>Y62/#REF!*100</f>
        <v>#REF!</v>
      </c>
      <c r="M62" s="96">
        <f>SUM(M57:M60)</f>
        <v>330221159.18</v>
      </c>
      <c r="N62" s="96">
        <f>SUM(N57:N60)</f>
        <v>194492444.21</v>
      </c>
      <c r="O62" s="96">
        <f>SUM(O57:O60)</f>
        <v>172797397.939</v>
      </c>
      <c r="P62" s="96">
        <f>SUM(P57:P60)</f>
        <v>343894892.07</v>
      </c>
      <c r="Q62" s="96">
        <f>O62/N62*100</f>
        <v>88.8453012356741</v>
      </c>
      <c r="R62" s="95" t="e">
        <f>(1-(K62*Q62)/10000)*100</f>
        <v>#REF!</v>
      </c>
      <c r="S62" s="96" t="e">
        <f>((1-L62*Q62/10000))*100</f>
        <v>#REF!</v>
      </c>
      <c r="T62" s="96" t="e">
        <f>IF(ISBLANK(R62),"NA",IF(R62&lt;0,"&lt;0",IF(AND(R62&gt;=0,R62&lt;5),"0-5",IF(AND(R62&gt;=5,R62&lt;10),"5-10",IF(AND(R62&gt;=10,R62&lt;=15),"10-15",IF(AND(R62&gt;15,R62&lt;=20),"15-20",IF(AND(R62&gt;20,R62&lt;=30),"20-30",IF(R62&gt;30,"&gt;30","nill"))))))))</f>
        <v>#REF!</v>
      </c>
      <c r="U62" s="96">
        <f>(IF(((O62/N62*100))&gt;100,100,((O62/N62*100))))</f>
        <v>88.8453012356741</v>
      </c>
      <c r="V62" s="96" t="e">
        <f>((1-L62*U62/10000))*100</f>
        <v>#REF!</v>
      </c>
      <c r="W62" s="96" t="e">
        <f>IF(ISBLANK(V62),"NA",IF(V62&lt;0,"&lt;0",IF(AND(V62&gt;=0,V62&lt;5),"0-5",IF(AND(V62&gt;=5,V62&lt;10),"5-10",IF(AND(V62&gt;=10,V62&lt;=15),"10-15",IF(AND(V62&gt;15,V62&lt;=20),"15-20",IF(AND(V62&gt;20,V62&lt;=30),"20-30",IF(V62&gt;30,"&gt;30","nill"))))))))</f>
        <v>#REF!</v>
      </c>
      <c r="X62" s="96">
        <f>SUM(X57:X60)</f>
        <v>140000</v>
      </c>
      <c r="Y62" s="95">
        <f>SUM(Y57:Y60)</f>
        <v>28264467.235</v>
      </c>
      <c r="Z62" s="95" t="e">
        <f>+(#REF!-Y62)/#REF!*100</f>
        <v>#REF!</v>
      </c>
      <c r="AA62" s="95" t="e">
        <f>IF(ISBLANK(Z62),"NA",IF(Z62&lt;0,"&lt;0",IF(AND(Z62&gt;=0,Z62&lt;5),"0-5",IF(AND(Z62&gt;=5,Z62&lt;10),"5-10",IF(AND(Z62&gt;=10,Z62&lt;=15),"10-15",IF(AND(Z62&gt;15,Z62&lt;=20),"15-20",IF(AND(Z62&gt;20,Z62&lt;=30),"20-30",IF(Z62&gt;30,"&gt;30","nill"))))))))</f>
        <v>#REF!</v>
      </c>
      <c r="AB62" s="128"/>
      <c r="AC62" s="129"/>
      <c r="AD62" s="129"/>
      <c r="AE62" s="129"/>
      <c r="AF62" s="129"/>
      <c r="AG62" s="129"/>
    </row>
    <row r="64" customHeight="1" spans="5:5">
      <c r="E64" s="98"/>
    </row>
  </sheetData>
  <autoFilter xmlns:etc="http://www.wps.cn/officeDocument/2017/etCustomData" ref="A4:AM62" etc:filterBottomFollowUsedRange="0">
    <extLst/>
  </autoFilter>
  <mergeCells count="39">
    <mergeCell ref="A57:F57"/>
    <mergeCell ref="A58:F58"/>
    <mergeCell ref="A59:F59"/>
    <mergeCell ref="A60:F60"/>
    <mergeCell ref="A61:F61"/>
    <mergeCell ref="A62:F6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printOptions horizontalCentered="1"/>
  <pageMargins left="0" right="0" top="0.78740157480315" bottom="0" header="0.196850393700787" footer="0.196850393700787"/>
  <pageSetup paperSize="9" scale="40" orientation="landscape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8"/>
  <sheetViews>
    <sheetView zoomScale="70" zoomScaleNormal="70" zoomScaleSheetLayoutView="55" topLeftCell="E18" workbookViewId="0">
      <selection activeCell="AY15" sqref="AY15"/>
    </sheetView>
  </sheetViews>
  <sheetFormatPr defaultColWidth="9.14285714285714" defaultRowHeight="36" customHeight="1"/>
  <cols>
    <col min="1" max="1" width="8.85714285714286" style="9" hidden="1" customWidth="1"/>
    <col min="2" max="2" width="20.1428571428571" style="9" hidden="1" customWidth="1"/>
    <col min="3" max="3" width="21.4285714285714" style="9" hidden="1" customWidth="1"/>
    <col min="4" max="4" width="18.7142857142857" style="10" hidden="1" customWidth="1"/>
    <col min="5" max="5" width="23.5714285714286" style="11" customWidth="1"/>
    <col min="6" max="6" width="33.7142857142857" style="11" customWidth="1"/>
    <col min="7" max="7" width="13.2857142857143" style="9" customWidth="1"/>
    <col min="8" max="8" width="12.8571428571429" style="9" customWidth="1"/>
    <col min="9" max="10" width="20" style="9" customWidth="1"/>
    <col min="11" max="12" width="21.1428571428571" style="9" customWidth="1"/>
    <col min="13" max="14" width="24.5714285714286" style="9" customWidth="1"/>
    <col min="15" max="16" width="21.1428571428571" style="9" customWidth="1"/>
    <col min="17" max="17" width="25.5714285714286" style="9" customWidth="1"/>
    <col min="18" max="18" width="24.1428571428571" style="9" customWidth="1"/>
    <col min="19" max="19" width="23" style="9" customWidth="1"/>
    <col min="20" max="20" width="25.4285714285714" style="9" customWidth="1"/>
    <col min="21" max="21" width="26.1428571428571" style="11" customWidth="1"/>
    <col min="22" max="25" width="38.7142857142857" style="9" customWidth="1"/>
    <col min="26" max="26" width="22.2857142857143" style="9" customWidth="1"/>
    <col min="27" max="27" width="9.14285714285714" style="9" customWidth="1"/>
    <col min="28" max="16384" width="9.14285714285714" style="9"/>
  </cols>
  <sheetData>
    <row r="1" s="1" customFormat="1" ht="71.1" customHeight="1" spans="1:26">
      <c r="A1" s="56" t="s">
        <v>494</v>
      </c>
      <c r="B1" s="56"/>
      <c r="C1" s="56"/>
      <c r="D1" s="56"/>
      <c r="E1" s="57"/>
      <c r="F1" s="58"/>
      <c r="G1" s="58"/>
      <c r="H1" s="58"/>
      <c r="I1" s="56"/>
      <c r="J1" s="56"/>
      <c r="K1" s="56"/>
      <c r="L1" s="56"/>
      <c r="M1" s="56"/>
      <c r="N1" s="56"/>
      <c r="O1" s="58"/>
      <c r="P1" s="60"/>
      <c r="Q1" s="56"/>
      <c r="R1" s="56"/>
      <c r="S1" s="56"/>
      <c r="T1" s="56"/>
      <c r="U1" s="58"/>
      <c r="V1" s="6"/>
      <c r="W1" s="6"/>
      <c r="X1" s="6"/>
      <c r="Y1" s="6"/>
      <c r="Z1" s="6"/>
    </row>
    <row r="2" s="2" customFormat="1" ht="51" customHeight="1" spans="1:26">
      <c r="A2" s="16" t="s">
        <v>199</v>
      </c>
      <c r="B2" s="15" t="s">
        <v>200</v>
      </c>
      <c r="C2" s="16" t="s">
        <v>89</v>
      </c>
      <c r="D2" s="16" t="s">
        <v>201</v>
      </c>
      <c r="E2" s="16" t="s">
        <v>79</v>
      </c>
      <c r="F2" s="13" t="s">
        <v>80</v>
      </c>
      <c r="G2" s="13" t="s">
        <v>206</v>
      </c>
      <c r="H2" s="13"/>
      <c r="I2" s="13"/>
      <c r="J2" s="13"/>
      <c r="K2" s="13"/>
      <c r="L2" s="13"/>
      <c r="M2" s="61" t="s">
        <v>211</v>
      </c>
      <c r="N2" s="61"/>
      <c r="O2" s="62" t="s">
        <v>216</v>
      </c>
      <c r="P2" s="62"/>
      <c r="Q2" s="13" t="s">
        <v>223</v>
      </c>
      <c r="R2" s="13" t="s">
        <v>224</v>
      </c>
      <c r="S2" s="13" t="s">
        <v>225</v>
      </c>
      <c r="T2" s="13" t="s">
        <v>226</v>
      </c>
      <c r="U2" s="13" t="s">
        <v>238</v>
      </c>
      <c r="V2" s="13" t="s">
        <v>239</v>
      </c>
      <c r="W2" s="40" t="s">
        <v>240</v>
      </c>
      <c r="X2" s="13" t="s">
        <v>241</v>
      </c>
      <c r="Y2" s="13" t="s">
        <v>242</v>
      </c>
      <c r="Z2" s="13" t="s">
        <v>240</v>
      </c>
    </row>
    <row r="3" s="3" customFormat="1" ht="75" customHeight="1" spans="1:26">
      <c r="A3" s="13"/>
      <c r="B3" s="15"/>
      <c r="C3" s="13"/>
      <c r="D3" s="13"/>
      <c r="E3" s="13"/>
      <c r="F3" s="13"/>
      <c r="G3" s="13" t="s">
        <v>243</v>
      </c>
      <c r="H3" s="13" t="s">
        <v>244</v>
      </c>
      <c r="I3" s="13" t="s">
        <v>252</v>
      </c>
      <c r="J3" s="13"/>
      <c r="K3" s="13" t="s">
        <v>255</v>
      </c>
      <c r="L3" s="13"/>
      <c r="M3" s="61"/>
      <c r="N3" s="61"/>
      <c r="O3" s="62"/>
      <c r="P3" s="62"/>
      <c r="Q3" s="13"/>
      <c r="R3" s="13"/>
      <c r="S3" s="13"/>
      <c r="T3" s="13"/>
      <c r="U3" s="13"/>
      <c r="V3" s="13"/>
      <c r="W3" s="40"/>
      <c r="X3" s="13"/>
      <c r="Y3" s="13"/>
      <c r="Z3" s="13"/>
    </row>
    <row r="4" s="3" customFormat="1" ht="53.25" customHeight="1" spans="1:26">
      <c r="A4" s="13"/>
      <c r="B4" s="16"/>
      <c r="C4" s="13"/>
      <c r="D4" s="13"/>
      <c r="E4" s="13"/>
      <c r="F4" s="13"/>
      <c r="G4" s="13"/>
      <c r="H4" s="13"/>
      <c r="I4" s="13"/>
      <c r="J4" s="13"/>
      <c r="K4" s="13"/>
      <c r="L4" s="13"/>
      <c r="M4" s="61"/>
      <c r="N4" s="61"/>
      <c r="O4" s="62"/>
      <c r="P4" s="62"/>
      <c r="Q4" s="13"/>
      <c r="R4" s="13"/>
      <c r="S4" s="13"/>
      <c r="T4" s="13"/>
      <c r="U4" s="13"/>
      <c r="V4" s="13"/>
      <c r="W4" s="40"/>
      <c r="X4" s="13"/>
      <c r="Y4" s="13"/>
      <c r="Z4" s="13"/>
    </row>
    <row r="5" s="3" customFormat="1" ht="42.75" customHeight="1" spans="1:27">
      <c r="A5" s="14">
        <v>1</v>
      </c>
      <c r="B5" s="14" t="s">
        <v>262</v>
      </c>
      <c r="C5" s="14">
        <v>2</v>
      </c>
      <c r="D5" s="14">
        <v>3</v>
      </c>
      <c r="E5" s="14">
        <v>4</v>
      </c>
      <c r="F5" s="14">
        <v>5</v>
      </c>
      <c r="G5" s="14">
        <v>11</v>
      </c>
      <c r="H5" s="14">
        <v>12</v>
      </c>
      <c r="I5" s="14" t="s">
        <v>271</v>
      </c>
      <c r="J5" s="14"/>
      <c r="K5" s="14" t="s">
        <v>275</v>
      </c>
      <c r="L5" s="14"/>
      <c r="M5" s="63" t="s">
        <v>276</v>
      </c>
      <c r="N5" s="63"/>
      <c r="O5" s="64" t="s">
        <v>277</v>
      </c>
      <c r="P5" s="64"/>
      <c r="Q5" s="14">
        <v>39</v>
      </c>
      <c r="R5" s="14">
        <v>40</v>
      </c>
      <c r="S5" s="14">
        <v>41</v>
      </c>
      <c r="T5" s="14">
        <v>42</v>
      </c>
      <c r="U5" s="13">
        <v>47</v>
      </c>
      <c r="V5" s="13">
        <v>48</v>
      </c>
      <c r="W5" s="13"/>
      <c r="X5" s="13"/>
      <c r="Y5" s="13"/>
      <c r="Z5" s="13">
        <v>49</v>
      </c>
      <c r="AA5" s="3">
        <f>SUM(A5:Z5)</f>
        <v>344</v>
      </c>
    </row>
    <row r="6" s="4" customFormat="1" customHeight="1" spans="1:26">
      <c r="A6" s="17">
        <v>1</v>
      </c>
      <c r="B6" s="18" t="s">
        <v>288</v>
      </c>
      <c r="C6" s="18" t="s">
        <v>99</v>
      </c>
      <c r="D6" s="18" t="s">
        <v>99</v>
      </c>
      <c r="E6" s="19" t="s">
        <v>100</v>
      </c>
      <c r="F6" s="20" t="s">
        <v>101</v>
      </c>
      <c r="G6" s="19">
        <v>1834.35</v>
      </c>
      <c r="H6" s="19">
        <v>1794.56</v>
      </c>
      <c r="I6" s="21">
        <v>0</v>
      </c>
      <c r="J6" s="65">
        <f>I6/1000000</f>
        <v>0</v>
      </c>
      <c r="K6" s="21">
        <v>0</v>
      </c>
      <c r="L6" s="65">
        <f>K6/1000000</f>
        <v>0</v>
      </c>
      <c r="M6" s="66">
        <v>795799.999999999</v>
      </c>
      <c r="N6" s="66">
        <f>M6/1000000</f>
        <v>0.795799999999999</v>
      </c>
      <c r="O6" s="66">
        <v>750965.98</v>
      </c>
      <c r="P6" s="66">
        <f>O6/1000000</f>
        <v>0.75096598</v>
      </c>
      <c r="Q6" s="70">
        <v>5113887.79</v>
      </c>
      <c r="R6" s="70">
        <v>6621070.78999991</v>
      </c>
      <c r="S6" s="70">
        <v>4392576.04</v>
      </c>
      <c r="T6" s="70">
        <v>4372545.23</v>
      </c>
      <c r="U6" s="42"/>
      <c r="V6" s="71"/>
      <c r="W6" s="71"/>
      <c r="X6" s="17"/>
      <c r="Y6" s="17"/>
      <c r="Z6" s="17"/>
    </row>
    <row r="7" s="1" customFormat="1" customHeight="1" spans="1:26">
      <c r="A7" s="22">
        <v>2</v>
      </c>
      <c r="B7" s="23" t="s">
        <v>289</v>
      </c>
      <c r="C7" s="23" t="s">
        <v>99</v>
      </c>
      <c r="D7" s="23" t="s">
        <v>99</v>
      </c>
      <c r="E7" s="23" t="s">
        <v>100</v>
      </c>
      <c r="F7" s="23" t="s">
        <v>108</v>
      </c>
      <c r="G7" s="19">
        <v>1606.61</v>
      </c>
      <c r="H7" s="19">
        <v>1572.74</v>
      </c>
      <c r="I7" s="21">
        <v>90000</v>
      </c>
      <c r="J7" s="65">
        <f t="shared" ref="J7:J38" si="0">I7/1000000</f>
        <v>0.09</v>
      </c>
      <c r="K7" s="24">
        <v>0</v>
      </c>
      <c r="L7" s="65">
        <f t="shared" ref="L7:L38" si="1">K7/1000000</f>
        <v>0</v>
      </c>
      <c r="M7" s="67">
        <v>767399.999999998</v>
      </c>
      <c r="N7" s="66">
        <f t="shared" ref="N7:N38" si="2">M7/1000000</f>
        <v>0.767399999999998</v>
      </c>
      <c r="O7" s="66">
        <v>702231</v>
      </c>
      <c r="P7" s="66">
        <f t="shared" ref="P7:P38" si="3">O7/1000000</f>
        <v>0.702231</v>
      </c>
      <c r="Q7" s="70">
        <v>20739484.97</v>
      </c>
      <c r="R7" s="70">
        <v>7033739.99999999</v>
      </c>
      <c r="S7" s="70">
        <v>19632509.65</v>
      </c>
      <c r="T7" s="70">
        <v>8140715.32</v>
      </c>
      <c r="U7" s="42" t="s">
        <v>495</v>
      </c>
      <c r="V7" s="71"/>
      <c r="W7" s="13"/>
      <c r="X7" s="47"/>
      <c r="Y7" s="47"/>
      <c r="Z7" s="47"/>
    </row>
    <row r="8" s="1" customFormat="1" customHeight="1" spans="1:26">
      <c r="A8" s="22">
        <v>3</v>
      </c>
      <c r="B8" s="23" t="s">
        <v>289</v>
      </c>
      <c r="C8" s="23" t="s">
        <v>99</v>
      </c>
      <c r="D8" s="23" t="s">
        <v>99</v>
      </c>
      <c r="E8" s="23" t="s">
        <v>100</v>
      </c>
      <c r="F8" s="23" t="s">
        <v>104</v>
      </c>
      <c r="G8" s="19">
        <v>1710.89</v>
      </c>
      <c r="H8" s="19">
        <v>1676.83</v>
      </c>
      <c r="I8" s="21">
        <v>0</v>
      </c>
      <c r="J8" s="65">
        <f t="shared" si="0"/>
        <v>0</v>
      </c>
      <c r="K8" s="24">
        <v>596000</v>
      </c>
      <c r="L8" s="65">
        <f t="shared" si="1"/>
        <v>0.596</v>
      </c>
      <c r="M8" s="67">
        <v>85200.0000000035</v>
      </c>
      <c r="N8" s="66">
        <f t="shared" si="2"/>
        <v>0.0852000000000035</v>
      </c>
      <c r="O8" s="66">
        <v>79208.5</v>
      </c>
      <c r="P8" s="66">
        <f t="shared" si="3"/>
        <v>0.0792085</v>
      </c>
      <c r="Q8" s="70">
        <v>1851920</v>
      </c>
      <c r="R8" s="70">
        <v>1075543.09</v>
      </c>
      <c r="S8" s="70">
        <v>3046876.09</v>
      </c>
      <c r="T8" s="70">
        <v>-119413</v>
      </c>
      <c r="U8" s="48" t="s">
        <v>465</v>
      </c>
      <c r="V8" s="71"/>
      <c r="W8" s="13"/>
      <c r="X8" s="47"/>
      <c r="Y8" s="47"/>
      <c r="Z8" s="47"/>
    </row>
    <row r="9" s="5" customFormat="1" customHeight="1" spans="1:26">
      <c r="A9" s="25">
        <v>4</v>
      </c>
      <c r="B9" s="26" t="s">
        <v>288</v>
      </c>
      <c r="C9" s="26" t="s">
        <v>99</v>
      </c>
      <c r="D9" s="26" t="s">
        <v>99</v>
      </c>
      <c r="E9" s="26" t="s">
        <v>100</v>
      </c>
      <c r="F9" s="26" t="s">
        <v>104</v>
      </c>
      <c r="G9" s="19"/>
      <c r="H9" s="19"/>
      <c r="I9" s="21">
        <v>596000</v>
      </c>
      <c r="J9" s="65">
        <f t="shared" si="0"/>
        <v>0.596</v>
      </c>
      <c r="K9" s="27">
        <v>0</v>
      </c>
      <c r="L9" s="65">
        <f t="shared" si="1"/>
        <v>0</v>
      </c>
      <c r="M9" s="67">
        <v>596000</v>
      </c>
      <c r="N9" s="66">
        <f t="shared" si="2"/>
        <v>0.596</v>
      </c>
      <c r="O9" s="66">
        <v>573534.9</v>
      </c>
      <c r="P9" s="66">
        <f t="shared" si="3"/>
        <v>0.5735349</v>
      </c>
      <c r="Q9" s="70">
        <v>2353482.41</v>
      </c>
      <c r="R9" s="70">
        <v>5236926.40999996</v>
      </c>
      <c r="S9" s="70">
        <v>2400169.04</v>
      </c>
      <c r="T9" s="70">
        <v>2344553.22</v>
      </c>
      <c r="U9" s="49" t="s">
        <v>496</v>
      </c>
      <c r="V9" s="71"/>
      <c r="W9" s="13"/>
      <c r="X9" s="25"/>
      <c r="Y9" s="25"/>
      <c r="Z9" s="25"/>
    </row>
    <row r="10" s="1" customFormat="1" customHeight="1" spans="1:26">
      <c r="A10" s="22">
        <v>5</v>
      </c>
      <c r="B10" s="23" t="s">
        <v>289</v>
      </c>
      <c r="C10" s="23" t="s">
        <v>99</v>
      </c>
      <c r="D10" s="23" t="s">
        <v>99</v>
      </c>
      <c r="E10" s="23" t="s">
        <v>100</v>
      </c>
      <c r="F10" s="23" t="s">
        <v>110</v>
      </c>
      <c r="G10" s="19">
        <v>618.52</v>
      </c>
      <c r="H10" s="19">
        <v>611.87</v>
      </c>
      <c r="I10" s="21">
        <v>0</v>
      </c>
      <c r="J10" s="65">
        <f t="shared" si="0"/>
        <v>0</v>
      </c>
      <c r="K10" s="28">
        <v>0</v>
      </c>
      <c r="L10" s="65">
        <f t="shared" si="1"/>
        <v>0</v>
      </c>
      <c r="M10" s="67">
        <v>133000</v>
      </c>
      <c r="N10" s="66">
        <f t="shared" si="2"/>
        <v>0.133</v>
      </c>
      <c r="O10" s="66">
        <v>120573</v>
      </c>
      <c r="P10" s="66">
        <f t="shared" si="3"/>
        <v>0.120573</v>
      </c>
      <c r="Q10" s="70">
        <v>8913932.94</v>
      </c>
      <c r="R10" s="70">
        <v>732280.000000001</v>
      </c>
      <c r="S10" s="70">
        <v>5656062.99999999</v>
      </c>
      <c r="T10" s="70">
        <v>3990149.94</v>
      </c>
      <c r="U10" s="42"/>
      <c r="V10" s="71"/>
      <c r="W10" s="50"/>
      <c r="X10" s="47"/>
      <c r="Y10" s="47"/>
      <c r="Z10" s="47"/>
    </row>
    <row r="11" s="1" customFormat="1" customHeight="1" spans="1:26">
      <c r="A11" s="22">
        <v>6</v>
      </c>
      <c r="B11" s="23" t="s">
        <v>289</v>
      </c>
      <c r="C11" s="23" t="s">
        <v>99</v>
      </c>
      <c r="D11" s="23" t="s">
        <v>99</v>
      </c>
      <c r="E11" s="23" t="s">
        <v>100</v>
      </c>
      <c r="F11" s="23" t="s">
        <v>111</v>
      </c>
      <c r="G11" s="19">
        <v>719.84</v>
      </c>
      <c r="H11" s="19">
        <v>712.38</v>
      </c>
      <c r="I11" s="21">
        <v>0</v>
      </c>
      <c r="J11" s="65">
        <f t="shared" si="0"/>
        <v>0</v>
      </c>
      <c r="K11" s="24">
        <v>0</v>
      </c>
      <c r="L11" s="65">
        <f t="shared" si="1"/>
        <v>0</v>
      </c>
      <c r="M11" s="67">
        <v>149200.000000001</v>
      </c>
      <c r="N11" s="66">
        <f t="shared" si="2"/>
        <v>0.149200000000001</v>
      </c>
      <c r="O11" s="66">
        <v>135008</v>
      </c>
      <c r="P11" s="66">
        <f t="shared" si="3"/>
        <v>0.135008</v>
      </c>
      <c r="Q11" s="70">
        <v>701520</v>
      </c>
      <c r="R11" s="70">
        <v>731550.610000001</v>
      </c>
      <c r="S11" s="70">
        <v>844102.610000001</v>
      </c>
      <c r="T11" s="70">
        <v>588968</v>
      </c>
      <c r="U11" s="42"/>
      <c r="V11" s="71"/>
      <c r="W11" s="50"/>
      <c r="X11" s="47"/>
      <c r="Y11" s="47"/>
      <c r="Z11" s="47"/>
    </row>
    <row r="12" s="1" customFormat="1" customHeight="1" spans="1:26">
      <c r="A12" s="22">
        <v>7</v>
      </c>
      <c r="B12" s="23" t="s">
        <v>289</v>
      </c>
      <c r="C12" s="23" t="s">
        <v>99</v>
      </c>
      <c r="D12" s="23" t="s">
        <v>99</v>
      </c>
      <c r="E12" s="23" t="s">
        <v>100</v>
      </c>
      <c r="F12" s="23" t="s">
        <v>113</v>
      </c>
      <c r="G12" s="19">
        <v>423.5</v>
      </c>
      <c r="H12" s="19">
        <v>393.34</v>
      </c>
      <c r="I12" s="21">
        <v>0</v>
      </c>
      <c r="J12" s="65">
        <f t="shared" si="0"/>
        <v>0</v>
      </c>
      <c r="K12" s="24">
        <v>542600</v>
      </c>
      <c r="L12" s="65">
        <f t="shared" si="1"/>
        <v>0.5426</v>
      </c>
      <c r="M12" s="67">
        <v>60600.0000000005</v>
      </c>
      <c r="N12" s="66">
        <f t="shared" si="2"/>
        <v>0.0606000000000005</v>
      </c>
      <c r="O12" s="66">
        <v>56064.5</v>
      </c>
      <c r="P12" s="66">
        <f t="shared" si="3"/>
        <v>0.0560645</v>
      </c>
      <c r="Q12" s="70">
        <v>5501328</v>
      </c>
      <c r="R12" s="70">
        <v>771335.49</v>
      </c>
      <c r="S12" s="70">
        <v>3570516.49</v>
      </c>
      <c r="T12" s="70">
        <v>2702147</v>
      </c>
      <c r="U12" s="40" t="s">
        <v>497</v>
      </c>
      <c r="V12" s="71"/>
      <c r="W12" s="50"/>
      <c r="X12" s="47"/>
      <c r="Y12" s="47"/>
      <c r="Z12" s="47"/>
    </row>
    <row r="13" s="1" customFormat="1" ht="72.95" customHeight="1" spans="1:26">
      <c r="A13" s="22">
        <v>8</v>
      </c>
      <c r="B13" s="23" t="s">
        <v>289</v>
      </c>
      <c r="C13" s="23" t="s">
        <v>99</v>
      </c>
      <c r="D13" s="23" t="s">
        <v>99</v>
      </c>
      <c r="E13" s="23" t="s">
        <v>106</v>
      </c>
      <c r="F13" s="23" t="s">
        <v>115</v>
      </c>
      <c r="G13" s="19">
        <v>1080.02</v>
      </c>
      <c r="H13" s="19">
        <v>1054.8</v>
      </c>
      <c r="I13" s="21">
        <v>0</v>
      </c>
      <c r="J13" s="65">
        <f t="shared" si="0"/>
        <v>0</v>
      </c>
      <c r="K13" s="24">
        <v>0</v>
      </c>
      <c r="L13" s="65">
        <f t="shared" si="1"/>
        <v>0</v>
      </c>
      <c r="M13" s="67">
        <v>504400.000000001</v>
      </c>
      <c r="N13" s="66">
        <f t="shared" si="2"/>
        <v>0.504400000000001</v>
      </c>
      <c r="O13" s="66">
        <v>504640</v>
      </c>
      <c r="P13" s="66">
        <f t="shared" si="3"/>
        <v>0.50464</v>
      </c>
      <c r="Q13" s="70">
        <v>-4435</v>
      </c>
      <c r="R13" s="70">
        <v>4260891</v>
      </c>
      <c r="S13" s="70">
        <v>4256456</v>
      </c>
      <c r="T13" s="70">
        <v>0</v>
      </c>
      <c r="U13" s="50" t="s">
        <v>468</v>
      </c>
      <c r="V13" s="71"/>
      <c r="W13" s="50"/>
      <c r="X13" s="47"/>
      <c r="Y13" s="47"/>
      <c r="Z13" s="47"/>
    </row>
    <row r="14" s="1" customFormat="1" customHeight="1" spans="1:26">
      <c r="A14" s="22">
        <v>9</v>
      </c>
      <c r="B14" s="23" t="s">
        <v>289</v>
      </c>
      <c r="C14" s="23" t="s">
        <v>99</v>
      </c>
      <c r="D14" s="23" t="s">
        <v>99</v>
      </c>
      <c r="E14" s="23" t="s">
        <v>106</v>
      </c>
      <c r="F14" s="23" t="s">
        <v>116</v>
      </c>
      <c r="G14" s="19">
        <v>469.14</v>
      </c>
      <c r="H14" s="19">
        <v>465.46</v>
      </c>
      <c r="I14" s="21">
        <v>25000</v>
      </c>
      <c r="J14" s="65">
        <f t="shared" si="0"/>
        <v>0.025</v>
      </c>
      <c r="K14" s="24">
        <v>0</v>
      </c>
      <c r="L14" s="65">
        <f t="shared" si="1"/>
        <v>0</v>
      </c>
      <c r="M14" s="67">
        <v>172200</v>
      </c>
      <c r="N14" s="66">
        <f t="shared" si="2"/>
        <v>0.1722</v>
      </c>
      <c r="O14" s="66">
        <v>156041</v>
      </c>
      <c r="P14" s="66">
        <f t="shared" si="3"/>
        <v>0.156041</v>
      </c>
      <c r="Q14" s="70">
        <v>1012577</v>
      </c>
      <c r="R14" s="70">
        <v>867795.929999998</v>
      </c>
      <c r="S14" s="70">
        <v>976075.929999998</v>
      </c>
      <c r="T14" s="70">
        <v>904297</v>
      </c>
      <c r="U14" s="42" t="s">
        <v>498</v>
      </c>
      <c r="V14" s="71"/>
      <c r="W14" s="13"/>
      <c r="X14" s="47"/>
      <c r="Y14" s="47"/>
      <c r="Z14" s="47"/>
    </row>
    <row r="15" s="1" customFormat="1" ht="51" customHeight="1" spans="1:26">
      <c r="A15" s="22">
        <v>10</v>
      </c>
      <c r="B15" s="23" t="s">
        <v>289</v>
      </c>
      <c r="C15" s="23" t="s">
        <v>99</v>
      </c>
      <c r="D15" s="23" t="s">
        <v>99</v>
      </c>
      <c r="E15" s="23" t="s">
        <v>106</v>
      </c>
      <c r="F15" s="29" t="s">
        <v>117</v>
      </c>
      <c r="G15" s="19">
        <v>650.73</v>
      </c>
      <c r="H15" s="19">
        <v>627.82</v>
      </c>
      <c r="I15" s="21">
        <v>0</v>
      </c>
      <c r="J15" s="65">
        <f t="shared" si="0"/>
        <v>0</v>
      </c>
      <c r="K15" s="24">
        <v>25000</v>
      </c>
      <c r="L15" s="65">
        <f t="shared" si="1"/>
        <v>0.025</v>
      </c>
      <c r="M15" s="67">
        <v>891399.999999999</v>
      </c>
      <c r="N15" s="66">
        <f t="shared" si="2"/>
        <v>0.891399999999999</v>
      </c>
      <c r="O15" s="66">
        <v>809693</v>
      </c>
      <c r="P15" s="66">
        <f t="shared" si="3"/>
        <v>0.809693</v>
      </c>
      <c r="Q15" s="70">
        <v>18469079.99</v>
      </c>
      <c r="R15" s="70">
        <v>7535744.51</v>
      </c>
      <c r="S15" s="70">
        <v>20775990.51</v>
      </c>
      <c r="T15" s="70">
        <v>5228833.99</v>
      </c>
      <c r="U15" s="42" t="s">
        <v>499</v>
      </c>
      <c r="V15" s="71"/>
      <c r="W15" s="50"/>
      <c r="X15" s="47"/>
      <c r="Y15" s="47"/>
      <c r="Z15" s="47"/>
    </row>
    <row r="16" s="1" customFormat="1" ht="51" customHeight="1" spans="1:26">
      <c r="A16" s="22">
        <v>11</v>
      </c>
      <c r="B16" s="23" t="s">
        <v>289</v>
      </c>
      <c r="C16" s="23" t="s">
        <v>99</v>
      </c>
      <c r="D16" s="23" t="s">
        <v>99</v>
      </c>
      <c r="E16" s="23" t="s">
        <v>106</v>
      </c>
      <c r="F16" s="29" t="s">
        <v>118</v>
      </c>
      <c r="G16" s="19">
        <v>3357.72</v>
      </c>
      <c r="H16" s="19">
        <v>3287.48</v>
      </c>
      <c r="I16" s="21">
        <v>0</v>
      </c>
      <c r="J16" s="65">
        <f t="shared" si="0"/>
        <v>0</v>
      </c>
      <c r="K16" s="24">
        <v>0</v>
      </c>
      <c r="L16" s="65">
        <f t="shared" si="1"/>
        <v>0</v>
      </c>
      <c r="M16" s="67">
        <v>1404800</v>
      </c>
      <c r="N16" s="66">
        <f t="shared" si="2"/>
        <v>1.4048</v>
      </c>
      <c r="O16" s="66">
        <v>1328870.75</v>
      </c>
      <c r="P16" s="66">
        <f t="shared" si="3"/>
        <v>1.32887075</v>
      </c>
      <c r="Q16" s="70">
        <v>15660188</v>
      </c>
      <c r="R16" s="70">
        <v>9956418.94</v>
      </c>
      <c r="S16" s="70">
        <v>19306487.94</v>
      </c>
      <c r="T16" s="70">
        <v>6310119</v>
      </c>
      <c r="U16" s="40" t="s">
        <v>500</v>
      </c>
      <c r="V16" s="71"/>
      <c r="W16" s="13"/>
      <c r="X16" s="47"/>
      <c r="Y16" s="47"/>
      <c r="Z16" s="47"/>
    </row>
    <row r="17" s="1" customFormat="1" customHeight="1" spans="1:26">
      <c r="A17" s="22">
        <v>12</v>
      </c>
      <c r="B17" s="23" t="s">
        <v>289</v>
      </c>
      <c r="C17" s="23" t="s">
        <v>99</v>
      </c>
      <c r="D17" s="23" t="s">
        <v>99</v>
      </c>
      <c r="E17" s="23" t="s">
        <v>106</v>
      </c>
      <c r="F17" s="23" t="s">
        <v>119</v>
      </c>
      <c r="G17" s="19">
        <v>1917.4</v>
      </c>
      <c r="H17" s="19">
        <v>1838.9</v>
      </c>
      <c r="I17" s="21">
        <v>120000</v>
      </c>
      <c r="J17" s="65">
        <f t="shared" si="0"/>
        <v>0.12</v>
      </c>
      <c r="K17" s="24">
        <v>0</v>
      </c>
      <c r="L17" s="65">
        <f t="shared" si="1"/>
        <v>0</v>
      </c>
      <c r="M17" s="67">
        <v>277000</v>
      </c>
      <c r="N17" s="66">
        <f t="shared" si="2"/>
        <v>0.277</v>
      </c>
      <c r="O17" s="66">
        <v>250834</v>
      </c>
      <c r="P17" s="66">
        <f t="shared" si="3"/>
        <v>0.250834</v>
      </c>
      <c r="Q17" s="70">
        <v>3227233</v>
      </c>
      <c r="R17" s="70">
        <v>1368844.04000001</v>
      </c>
      <c r="S17" s="70">
        <v>1367782.04000001</v>
      </c>
      <c r="T17" s="70">
        <v>3228295</v>
      </c>
      <c r="U17" s="40" t="s">
        <v>500</v>
      </c>
      <c r="V17" s="71"/>
      <c r="W17" s="72"/>
      <c r="Z17" s="47"/>
    </row>
    <row r="18" s="6" customFormat="1" ht="51" customHeight="1" spans="1:26">
      <c r="A18" s="22">
        <v>13</v>
      </c>
      <c r="B18" s="23" t="s">
        <v>289</v>
      </c>
      <c r="C18" s="23" t="s">
        <v>99</v>
      </c>
      <c r="D18" s="23" t="s">
        <v>99</v>
      </c>
      <c r="E18" s="23" t="s">
        <v>106</v>
      </c>
      <c r="F18" s="29" t="s">
        <v>120</v>
      </c>
      <c r="G18" s="19">
        <v>1925.18</v>
      </c>
      <c r="H18" s="19">
        <v>1887.71</v>
      </c>
      <c r="I18" s="21">
        <v>0</v>
      </c>
      <c r="J18" s="65">
        <f t="shared" si="0"/>
        <v>0</v>
      </c>
      <c r="K18" s="30">
        <v>125000</v>
      </c>
      <c r="L18" s="65">
        <f t="shared" si="1"/>
        <v>0.125</v>
      </c>
      <c r="M18" s="67">
        <v>1373800</v>
      </c>
      <c r="N18" s="66">
        <f t="shared" si="2"/>
        <v>1.3738</v>
      </c>
      <c r="O18" s="66">
        <v>1242972.25</v>
      </c>
      <c r="P18" s="66">
        <f t="shared" si="3"/>
        <v>1.24297225</v>
      </c>
      <c r="Q18" s="70">
        <v>24098228.78</v>
      </c>
      <c r="R18" s="70">
        <v>5169266.69999998</v>
      </c>
      <c r="S18" s="70">
        <v>22140842.71</v>
      </c>
      <c r="T18" s="70">
        <v>7126652.77</v>
      </c>
      <c r="U18" s="42" t="s">
        <v>501</v>
      </c>
      <c r="V18" s="71"/>
      <c r="W18" s="13"/>
      <c r="X18" s="22"/>
      <c r="Y18" s="22"/>
      <c r="Z18" s="22"/>
    </row>
    <row r="19" s="6" customFormat="1" customHeight="1" spans="1:26">
      <c r="A19" s="22">
        <v>14</v>
      </c>
      <c r="B19" s="23" t="s">
        <v>289</v>
      </c>
      <c r="C19" s="23" t="s">
        <v>99</v>
      </c>
      <c r="D19" s="23" t="s">
        <v>99</v>
      </c>
      <c r="E19" s="23" t="s">
        <v>106</v>
      </c>
      <c r="F19" s="23" t="s">
        <v>126</v>
      </c>
      <c r="G19" s="19">
        <v>429.08</v>
      </c>
      <c r="H19" s="19">
        <v>426.92</v>
      </c>
      <c r="I19" s="21">
        <v>75000</v>
      </c>
      <c r="J19" s="65">
        <f t="shared" si="0"/>
        <v>0.075</v>
      </c>
      <c r="K19" s="30">
        <v>0</v>
      </c>
      <c r="L19" s="65">
        <f t="shared" si="1"/>
        <v>0</v>
      </c>
      <c r="M19" s="67">
        <v>161399.999999999</v>
      </c>
      <c r="N19" s="66">
        <f t="shared" si="2"/>
        <v>0.161399999999999</v>
      </c>
      <c r="O19" s="66">
        <v>145824</v>
      </c>
      <c r="P19" s="66">
        <f t="shared" si="3"/>
        <v>0.145824</v>
      </c>
      <c r="Q19" s="70">
        <v>-405757</v>
      </c>
      <c r="R19" s="70">
        <v>788903.430000001</v>
      </c>
      <c r="S19" s="70">
        <v>789431.430000001</v>
      </c>
      <c r="T19" s="70">
        <v>-406285</v>
      </c>
      <c r="U19" s="40" t="s">
        <v>502</v>
      </c>
      <c r="V19" s="71"/>
      <c r="W19" s="51"/>
      <c r="X19" s="22"/>
      <c r="Y19" s="22"/>
      <c r="Z19" s="22"/>
    </row>
    <row r="20" s="6" customFormat="1" ht="51" customHeight="1" spans="1:26">
      <c r="A20" s="22">
        <v>15</v>
      </c>
      <c r="B20" s="23" t="s">
        <v>289</v>
      </c>
      <c r="C20" s="23" t="s">
        <v>99</v>
      </c>
      <c r="D20" s="23" t="s">
        <v>99</v>
      </c>
      <c r="E20" s="23" t="s">
        <v>106</v>
      </c>
      <c r="F20" s="29" t="s">
        <v>107</v>
      </c>
      <c r="G20" s="19">
        <v>1169.08</v>
      </c>
      <c r="H20" s="19">
        <v>1158.98</v>
      </c>
      <c r="I20" s="21">
        <v>85000</v>
      </c>
      <c r="J20" s="65">
        <f t="shared" si="0"/>
        <v>0.085</v>
      </c>
      <c r="K20" s="30">
        <v>0</v>
      </c>
      <c r="L20" s="65">
        <f t="shared" si="1"/>
        <v>0</v>
      </c>
      <c r="M20" s="68">
        <v>488999.999999996</v>
      </c>
      <c r="N20" s="66">
        <f t="shared" si="2"/>
        <v>0.488999999999996</v>
      </c>
      <c r="O20" s="66">
        <v>463485</v>
      </c>
      <c r="P20" s="66">
        <f t="shared" si="3"/>
        <v>0.463485</v>
      </c>
      <c r="Q20" s="70">
        <v>21522249.99</v>
      </c>
      <c r="R20" s="70">
        <v>4404865.93000001</v>
      </c>
      <c r="S20" s="70">
        <v>14766343.93</v>
      </c>
      <c r="T20" s="70">
        <v>11160771.99</v>
      </c>
      <c r="U20" s="40" t="s">
        <v>503</v>
      </c>
      <c r="V20" s="71"/>
      <c r="W20" s="51"/>
      <c r="X20" s="22"/>
      <c r="Y20" s="22"/>
      <c r="Z20" s="22"/>
    </row>
    <row r="21" s="5" customFormat="1" ht="51" customHeight="1" spans="1:26">
      <c r="A21" s="25">
        <v>16</v>
      </c>
      <c r="B21" s="26" t="s">
        <v>288</v>
      </c>
      <c r="C21" s="26" t="s">
        <v>99</v>
      </c>
      <c r="D21" s="26" t="s">
        <v>99</v>
      </c>
      <c r="E21" s="26" t="s">
        <v>106</v>
      </c>
      <c r="F21" s="29" t="s">
        <v>107</v>
      </c>
      <c r="G21" s="19"/>
      <c r="H21" s="19"/>
      <c r="I21" s="21">
        <v>542600</v>
      </c>
      <c r="J21" s="65">
        <f t="shared" si="0"/>
        <v>0.5426</v>
      </c>
      <c r="K21" s="27">
        <v>0</v>
      </c>
      <c r="L21" s="65">
        <f t="shared" si="1"/>
        <v>0</v>
      </c>
      <c r="M21" s="69">
        <v>542600</v>
      </c>
      <c r="N21" s="66">
        <f t="shared" si="2"/>
        <v>0.5426</v>
      </c>
      <c r="O21" s="66">
        <v>516796</v>
      </c>
      <c r="P21" s="66">
        <f t="shared" si="3"/>
        <v>0.516796</v>
      </c>
      <c r="Q21" s="70">
        <v>7366523.72</v>
      </c>
      <c r="R21" s="70">
        <v>4108464.86999999</v>
      </c>
      <c r="S21" s="70">
        <v>2942906</v>
      </c>
      <c r="T21" s="70">
        <v>6875944.72</v>
      </c>
      <c r="U21" s="42" t="s">
        <v>476</v>
      </c>
      <c r="V21" s="71"/>
      <c r="W21" s="73"/>
      <c r="X21" s="25"/>
      <c r="Y21" s="25"/>
      <c r="Z21" s="25"/>
    </row>
    <row r="22" s="6" customFormat="1" customHeight="1" spans="1:26">
      <c r="A22" s="22">
        <v>17</v>
      </c>
      <c r="B22" s="23" t="s">
        <v>289</v>
      </c>
      <c r="C22" s="23" t="s">
        <v>99</v>
      </c>
      <c r="D22" s="23" t="s">
        <v>99</v>
      </c>
      <c r="E22" s="23" t="s">
        <v>106</v>
      </c>
      <c r="F22" s="23" t="s">
        <v>127</v>
      </c>
      <c r="G22" s="19">
        <v>330.63</v>
      </c>
      <c r="H22" s="19">
        <v>322.35</v>
      </c>
      <c r="I22" s="21">
        <v>0</v>
      </c>
      <c r="J22" s="65">
        <f t="shared" si="0"/>
        <v>0</v>
      </c>
      <c r="K22" s="31">
        <v>90000</v>
      </c>
      <c r="L22" s="65">
        <f t="shared" si="1"/>
        <v>0.09</v>
      </c>
      <c r="M22" s="67">
        <v>75599.9999999994</v>
      </c>
      <c r="N22" s="66">
        <f t="shared" si="2"/>
        <v>0.0755999999999994</v>
      </c>
      <c r="O22" s="66">
        <v>69940</v>
      </c>
      <c r="P22" s="66">
        <f t="shared" si="3"/>
        <v>0.06994</v>
      </c>
      <c r="Q22" s="70">
        <v>5247921.94</v>
      </c>
      <c r="R22" s="70">
        <v>648653.6</v>
      </c>
      <c r="S22" s="70">
        <v>3985985.6</v>
      </c>
      <c r="T22" s="70">
        <v>1910589.94</v>
      </c>
      <c r="U22" s="42" t="s">
        <v>504</v>
      </c>
      <c r="V22" s="71"/>
      <c r="W22" s="13"/>
      <c r="X22" s="22"/>
      <c r="Y22" s="22"/>
      <c r="Z22" s="22"/>
    </row>
    <row r="23" s="6" customFormat="1" customHeight="1" spans="1:26">
      <c r="A23" s="22">
        <v>18</v>
      </c>
      <c r="B23" s="23" t="s">
        <v>289</v>
      </c>
      <c r="C23" s="23" t="s">
        <v>99</v>
      </c>
      <c r="D23" s="23" t="s">
        <v>99</v>
      </c>
      <c r="E23" s="23" t="s">
        <v>106</v>
      </c>
      <c r="F23" s="23" t="s">
        <v>128</v>
      </c>
      <c r="G23" s="19">
        <v>1101.2</v>
      </c>
      <c r="H23" s="19">
        <v>1072.07</v>
      </c>
      <c r="I23" s="21">
        <v>0</v>
      </c>
      <c r="J23" s="65">
        <f t="shared" si="0"/>
        <v>0</v>
      </c>
      <c r="K23" s="30">
        <v>75000</v>
      </c>
      <c r="L23" s="65">
        <f t="shared" si="1"/>
        <v>0.075</v>
      </c>
      <c r="M23" s="67">
        <v>507600.000000002</v>
      </c>
      <c r="N23" s="66">
        <f t="shared" si="2"/>
        <v>0.507600000000002</v>
      </c>
      <c r="O23" s="66">
        <v>472949.5</v>
      </c>
      <c r="P23" s="66">
        <f t="shared" si="3"/>
        <v>0.4729495</v>
      </c>
      <c r="Q23" s="70">
        <v>22106826.08</v>
      </c>
      <c r="R23" s="70">
        <v>4687015.34</v>
      </c>
      <c r="S23" s="70">
        <v>17998296.34</v>
      </c>
      <c r="T23" s="70">
        <v>8795545.08</v>
      </c>
      <c r="U23" s="42" t="s">
        <v>505</v>
      </c>
      <c r="V23" s="71"/>
      <c r="W23" s="51"/>
      <c r="X23" s="22"/>
      <c r="Y23" s="22"/>
      <c r="Z23" s="22"/>
    </row>
    <row r="24" s="6" customFormat="1" customHeight="1" spans="1:26">
      <c r="A24" s="22">
        <v>19</v>
      </c>
      <c r="B24" s="23" t="s">
        <v>289</v>
      </c>
      <c r="C24" s="23" t="s">
        <v>99</v>
      </c>
      <c r="D24" s="23" t="s">
        <v>99</v>
      </c>
      <c r="E24" s="23" t="s">
        <v>106</v>
      </c>
      <c r="F24" s="23" t="s">
        <v>129</v>
      </c>
      <c r="G24" s="19">
        <v>2667.04</v>
      </c>
      <c r="H24" s="19">
        <v>2601.67</v>
      </c>
      <c r="I24" s="21">
        <v>0</v>
      </c>
      <c r="J24" s="65">
        <f t="shared" si="0"/>
        <v>0</v>
      </c>
      <c r="K24" s="30">
        <v>298000</v>
      </c>
      <c r="L24" s="65">
        <f t="shared" si="1"/>
        <v>0.298</v>
      </c>
      <c r="M24" s="67">
        <v>1009400</v>
      </c>
      <c r="N24" s="66">
        <f t="shared" si="2"/>
        <v>1.0094</v>
      </c>
      <c r="O24" s="66">
        <v>914322</v>
      </c>
      <c r="P24" s="66">
        <f t="shared" si="3"/>
        <v>0.914322</v>
      </c>
      <c r="Q24" s="70">
        <v>-583021</v>
      </c>
      <c r="R24" s="70">
        <v>4390095.03</v>
      </c>
      <c r="S24" s="70">
        <v>3533794.03</v>
      </c>
      <c r="T24" s="70">
        <v>273280</v>
      </c>
      <c r="U24" s="42" t="s">
        <v>506</v>
      </c>
      <c r="V24" s="71"/>
      <c r="W24" s="51"/>
      <c r="X24" s="22"/>
      <c r="Y24" s="22"/>
      <c r="Z24" s="22"/>
    </row>
    <row r="25" s="6" customFormat="1" ht="72.95" customHeight="1" spans="1:26">
      <c r="A25" s="22">
        <v>20</v>
      </c>
      <c r="B25" s="23" t="s">
        <v>289</v>
      </c>
      <c r="C25" s="23" t="s">
        <v>99</v>
      </c>
      <c r="D25" s="23" t="s">
        <v>99</v>
      </c>
      <c r="E25" s="23" t="s">
        <v>106</v>
      </c>
      <c r="F25" s="23" t="s">
        <v>130</v>
      </c>
      <c r="G25" s="19">
        <v>1082.28</v>
      </c>
      <c r="H25" s="19">
        <v>1058.34</v>
      </c>
      <c r="I25" s="21">
        <v>0</v>
      </c>
      <c r="J25" s="65">
        <f t="shared" si="0"/>
        <v>0</v>
      </c>
      <c r="K25" s="30">
        <v>0</v>
      </c>
      <c r="L25" s="65">
        <f t="shared" si="1"/>
        <v>0</v>
      </c>
      <c r="M25" s="67">
        <v>478800.000000001</v>
      </c>
      <c r="N25" s="66">
        <f t="shared" si="2"/>
        <v>0.478800000000001</v>
      </c>
      <c r="O25" s="66">
        <v>480100</v>
      </c>
      <c r="P25" s="66">
        <f t="shared" si="3"/>
        <v>0.4801</v>
      </c>
      <c r="Q25" s="70">
        <v>-1629</v>
      </c>
      <c r="R25" s="70">
        <v>585620</v>
      </c>
      <c r="S25" s="70">
        <v>583991</v>
      </c>
      <c r="T25" s="70">
        <v>0</v>
      </c>
      <c r="U25" s="51" t="s">
        <v>468</v>
      </c>
      <c r="V25" s="71"/>
      <c r="W25" s="51"/>
      <c r="X25" s="22"/>
      <c r="Y25" s="22"/>
      <c r="Z25" s="22"/>
    </row>
    <row r="26" s="1" customFormat="1" customHeight="1" spans="1:26">
      <c r="A26" s="22">
        <v>21</v>
      </c>
      <c r="B26" s="23" t="s">
        <v>289</v>
      </c>
      <c r="C26" s="23" t="s">
        <v>99</v>
      </c>
      <c r="D26" s="23" t="s">
        <v>99</v>
      </c>
      <c r="E26" s="23" t="s">
        <v>106</v>
      </c>
      <c r="F26" s="23" t="s">
        <v>131</v>
      </c>
      <c r="G26" s="19">
        <v>513.82</v>
      </c>
      <c r="H26" s="19">
        <v>506.81</v>
      </c>
      <c r="I26" s="21">
        <v>0</v>
      </c>
      <c r="J26" s="65">
        <f t="shared" si="0"/>
        <v>0</v>
      </c>
      <c r="K26" s="24">
        <v>0</v>
      </c>
      <c r="L26" s="65">
        <f t="shared" si="1"/>
        <v>0</v>
      </c>
      <c r="M26" s="67">
        <v>140200.000000001</v>
      </c>
      <c r="N26" s="66">
        <f t="shared" si="2"/>
        <v>0.140200000000001</v>
      </c>
      <c r="O26" s="66">
        <v>126967</v>
      </c>
      <c r="P26" s="66">
        <f t="shared" si="3"/>
        <v>0.126967</v>
      </c>
      <c r="Q26" s="70">
        <v>932043</v>
      </c>
      <c r="R26" s="70">
        <v>684352.129999999</v>
      </c>
      <c r="S26" s="70">
        <v>684352.129999999</v>
      </c>
      <c r="T26" s="70">
        <v>932043</v>
      </c>
      <c r="U26" s="46"/>
      <c r="V26" s="71"/>
      <c r="W26" s="50"/>
      <c r="X26" s="47"/>
      <c r="Y26" s="47"/>
      <c r="Z26" s="47"/>
    </row>
    <row r="27" s="1" customFormat="1" customHeight="1" spans="1:26">
      <c r="A27" s="22">
        <v>22</v>
      </c>
      <c r="B27" s="23" t="s">
        <v>289</v>
      </c>
      <c r="C27" s="23" t="s">
        <v>99</v>
      </c>
      <c r="D27" s="23" t="s">
        <v>305</v>
      </c>
      <c r="E27" s="23" t="s">
        <v>133</v>
      </c>
      <c r="F27" s="23" t="s">
        <v>134</v>
      </c>
      <c r="G27" s="19">
        <v>8203.2</v>
      </c>
      <c r="H27" s="19">
        <v>8051.2</v>
      </c>
      <c r="I27" s="21">
        <v>0</v>
      </c>
      <c r="J27" s="65">
        <f t="shared" si="0"/>
        <v>0</v>
      </c>
      <c r="K27" s="24">
        <v>0</v>
      </c>
      <c r="L27" s="65">
        <f t="shared" si="1"/>
        <v>0</v>
      </c>
      <c r="M27" s="67">
        <v>304000.000000002</v>
      </c>
      <c r="N27" s="66">
        <f t="shared" si="2"/>
        <v>0.304000000000002</v>
      </c>
      <c r="O27" s="66">
        <v>275200</v>
      </c>
      <c r="P27" s="66">
        <f t="shared" si="3"/>
        <v>0.2752</v>
      </c>
      <c r="Q27" s="70">
        <v>3449333.01</v>
      </c>
      <c r="R27" s="70">
        <v>1497283.30999999</v>
      </c>
      <c r="S27" s="70">
        <v>1618773.30999999</v>
      </c>
      <c r="T27" s="70">
        <v>3327843.01</v>
      </c>
      <c r="U27" s="46"/>
      <c r="V27" s="71"/>
      <c r="W27" s="50"/>
      <c r="X27" s="47"/>
      <c r="Y27" s="47"/>
      <c r="Z27" s="47"/>
    </row>
    <row r="28" s="1" customFormat="1" customHeight="1" spans="1:26">
      <c r="A28" s="22">
        <v>23</v>
      </c>
      <c r="B28" s="23" t="s">
        <v>289</v>
      </c>
      <c r="C28" s="23" t="s">
        <v>99</v>
      </c>
      <c r="D28" s="23" t="s">
        <v>305</v>
      </c>
      <c r="E28" s="23" t="s">
        <v>133</v>
      </c>
      <c r="F28" s="23" t="s">
        <v>135</v>
      </c>
      <c r="G28" s="19">
        <v>6664.9</v>
      </c>
      <c r="H28" s="19">
        <v>6616.1</v>
      </c>
      <c r="I28" s="21">
        <v>0</v>
      </c>
      <c r="J28" s="65">
        <f t="shared" si="0"/>
        <v>0</v>
      </c>
      <c r="K28" s="24">
        <v>0</v>
      </c>
      <c r="L28" s="65">
        <f t="shared" si="1"/>
        <v>0</v>
      </c>
      <c r="M28" s="67">
        <v>97599.9999999985</v>
      </c>
      <c r="N28" s="66">
        <f t="shared" si="2"/>
        <v>0.0975999999999985</v>
      </c>
      <c r="O28" s="66">
        <v>88393</v>
      </c>
      <c r="P28" s="66">
        <f t="shared" si="3"/>
        <v>0.088393</v>
      </c>
      <c r="Q28" s="70">
        <v>2500722</v>
      </c>
      <c r="R28" s="70">
        <v>476438.269999999</v>
      </c>
      <c r="S28" s="70">
        <v>476438.269999999</v>
      </c>
      <c r="T28" s="70">
        <v>2500722</v>
      </c>
      <c r="U28" s="46"/>
      <c r="V28" s="71"/>
      <c r="W28" s="50"/>
      <c r="X28" s="47"/>
      <c r="Y28" s="47"/>
      <c r="Z28" s="47"/>
    </row>
    <row r="29" s="1" customFormat="1" customHeight="1" spans="1:26">
      <c r="A29" s="22">
        <v>24</v>
      </c>
      <c r="B29" s="23" t="s">
        <v>289</v>
      </c>
      <c r="C29" s="23" t="s">
        <v>99</v>
      </c>
      <c r="D29" s="23" t="s">
        <v>305</v>
      </c>
      <c r="E29" s="23" t="s">
        <v>136</v>
      </c>
      <c r="F29" s="23" t="s">
        <v>137</v>
      </c>
      <c r="G29" s="19">
        <v>991.71</v>
      </c>
      <c r="H29" s="19">
        <v>979.95</v>
      </c>
      <c r="I29" s="21">
        <v>0</v>
      </c>
      <c r="J29" s="65">
        <f t="shared" si="0"/>
        <v>0</v>
      </c>
      <c r="K29" s="24">
        <v>0</v>
      </c>
      <c r="L29" s="65">
        <f t="shared" si="1"/>
        <v>0</v>
      </c>
      <c r="M29" s="67">
        <v>235200</v>
      </c>
      <c r="N29" s="66">
        <f t="shared" si="2"/>
        <v>0.2352</v>
      </c>
      <c r="O29" s="66">
        <v>213066</v>
      </c>
      <c r="P29" s="66">
        <f t="shared" si="3"/>
        <v>0.213066</v>
      </c>
      <c r="Q29" s="70">
        <v>1846287</v>
      </c>
      <c r="R29" s="70">
        <v>1150614.66</v>
      </c>
      <c r="S29" s="70">
        <v>1148132.66</v>
      </c>
      <c r="T29" s="70">
        <v>1848769</v>
      </c>
      <c r="U29" s="46"/>
      <c r="V29" s="71"/>
      <c r="W29" s="50"/>
      <c r="X29" s="47"/>
      <c r="Y29" s="47"/>
      <c r="Z29" s="47"/>
    </row>
    <row r="30" s="1" customFormat="1" customHeight="1" spans="1:26">
      <c r="A30" s="22">
        <v>25</v>
      </c>
      <c r="B30" s="23" t="s">
        <v>289</v>
      </c>
      <c r="C30" s="23" t="s">
        <v>99</v>
      </c>
      <c r="D30" s="23" t="s">
        <v>305</v>
      </c>
      <c r="E30" s="23" t="s">
        <v>136</v>
      </c>
      <c r="F30" s="23" t="s">
        <v>138</v>
      </c>
      <c r="G30" s="19">
        <v>500.07</v>
      </c>
      <c r="H30" s="19">
        <v>496.19</v>
      </c>
      <c r="I30" s="21">
        <v>0</v>
      </c>
      <c r="J30" s="65">
        <f t="shared" si="0"/>
        <v>0</v>
      </c>
      <c r="K30" s="24">
        <v>0</v>
      </c>
      <c r="L30" s="65">
        <f t="shared" si="1"/>
        <v>0</v>
      </c>
      <c r="M30" s="67">
        <v>77599.9999999999</v>
      </c>
      <c r="N30" s="66">
        <f t="shared" si="2"/>
        <v>0.0775999999999999</v>
      </c>
      <c r="O30" s="66">
        <v>70235</v>
      </c>
      <c r="P30" s="66">
        <f t="shared" si="3"/>
        <v>0.070235</v>
      </c>
      <c r="Q30" s="70">
        <v>2682864</v>
      </c>
      <c r="R30" s="70">
        <v>381093.749999998</v>
      </c>
      <c r="S30" s="70">
        <v>381095.749999998</v>
      </c>
      <c r="T30" s="70">
        <v>2682862</v>
      </c>
      <c r="U30" s="46"/>
      <c r="V30" s="71"/>
      <c r="W30" s="50"/>
      <c r="X30" s="47"/>
      <c r="Y30" s="47"/>
      <c r="Z30" s="47"/>
    </row>
    <row r="31" s="1" customFormat="1" customHeight="1" spans="1:26">
      <c r="A31" s="22">
        <v>26</v>
      </c>
      <c r="B31" s="23" t="s">
        <v>289</v>
      </c>
      <c r="C31" s="23" t="s">
        <v>99</v>
      </c>
      <c r="D31" s="23" t="s">
        <v>305</v>
      </c>
      <c r="E31" s="23" t="s">
        <v>136</v>
      </c>
      <c r="F31" s="23" t="s">
        <v>139</v>
      </c>
      <c r="G31" s="19">
        <v>662.16</v>
      </c>
      <c r="H31" s="19">
        <v>655.1</v>
      </c>
      <c r="I31" s="21">
        <v>22000</v>
      </c>
      <c r="J31" s="65">
        <f t="shared" si="0"/>
        <v>0.022</v>
      </c>
      <c r="K31" s="24">
        <v>0</v>
      </c>
      <c r="L31" s="65">
        <f t="shared" si="1"/>
        <v>0</v>
      </c>
      <c r="M31" s="67">
        <v>163199.999999999</v>
      </c>
      <c r="N31" s="66">
        <f t="shared" si="2"/>
        <v>0.163199999999999</v>
      </c>
      <c r="O31" s="66">
        <v>147584</v>
      </c>
      <c r="P31" s="66">
        <f t="shared" si="3"/>
        <v>0.147584</v>
      </c>
      <c r="Q31" s="70">
        <v>2901513</v>
      </c>
      <c r="R31" s="70">
        <v>795776.349999994</v>
      </c>
      <c r="S31" s="70">
        <v>795375.349999994</v>
      </c>
      <c r="T31" s="70">
        <v>2901914</v>
      </c>
      <c r="U31" s="42" t="s">
        <v>507</v>
      </c>
      <c r="V31" s="71"/>
      <c r="W31" s="50"/>
      <c r="X31" s="47"/>
      <c r="Y31" s="47"/>
      <c r="Z31" s="47"/>
    </row>
    <row r="32" s="1" customFormat="1" customHeight="1" spans="1:26">
      <c r="A32" s="22">
        <v>27</v>
      </c>
      <c r="B32" s="23" t="s">
        <v>289</v>
      </c>
      <c r="C32" s="23" t="s">
        <v>99</v>
      </c>
      <c r="D32" s="23" t="s">
        <v>305</v>
      </c>
      <c r="E32" s="23" t="s">
        <v>136</v>
      </c>
      <c r="F32" s="23" t="s">
        <v>140</v>
      </c>
      <c r="G32" s="19">
        <v>614.7</v>
      </c>
      <c r="H32" s="19">
        <v>609.17</v>
      </c>
      <c r="I32" s="21">
        <v>38000</v>
      </c>
      <c r="J32" s="65">
        <f t="shared" si="0"/>
        <v>0.038</v>
      </c>
      <c r="K32" s="24">
        <v>0</v>
      </c>
      <c r="L32" s="65">
        <f t="shared" si="1"/>
        <v>0</v>
      </c>
      <c r="M32" s="67">
        <v>148600.000000002</v>
      </c>
      <c r="N32" s="66">
        <f t="shared" si="2"/>
        <v>0.148600000000002</v>
      </c>
      <c r="O32" s="66">
        <v>134650</v>
      </c>
      <c r="P32" s="66">
        <f t="shared" si="3"/>
        <v>0.13465</v>
      </c>
      <c r="Q32" s="70">
        <v>1646296</v>
      </c>
      <c r="R32" s="70">
        <v>726426.720000001</v>
      </c>
      <c r="S32" s="70">
        <v>725845.720000001</v>
      </c>
      <c r="T32" s="70">
        <v>1646877</v>
      </c>
      <c r="U32" s="42" t="s">
        <v>508</v>
      </c>
      <c r="V32" s="71"/>
      <c r="W32" s="50"/>
      <c r="X32" s="47"/>
      <c r="Y32" s="47"/>
      <c r="Z32" s="47"/>
    </row>
    <row r="33" s="1" customFormat="1" customHeight="1" spans="1:26">
      <c r="A33" s="22">
        <v>28</v>
      </c>
      <c r="B33" s="23" t="s">
        <v>289</v>
      </c>
      <c r="C33" s="23" t="s">
        <v>99</v>
      </c>
      <c r="D33" s="23" t="s">
        <v>305</v>
      </c>
      <c r="E33" s="23" t="s">
        <v>136</v>
      </c>
      <c r="F33" s="23" t="s">
        <v>141</v>
      </c>
      <c r="G33" s="19">
        <v>1004.79</v>
      </c>
      <c r="H33" s="19">
        <v>994.28</v>
      </c>
      <c r="I33" s="21">
        <v>90000</v>
      </c>
      <c r="J33" s="65">
        <f t="shared" si="0"/>
        <v>0.09</v>
      </c>
      <c r="K33" s="24">
        <v>0</v>
      </c>
      <c r="L33" s="65">
        <f t="shared" si="1"/>
        <v>0</v>
      </c>
      <c r="M33" s="67">
        <v>300200</v>
      </c>
      <c r="N33" s="66">
        <f t="shared" si="2"/>
        <v>0.3002</v>
      </c>
      <c r="O33" s="66">
        <v>271707</v>
      </c>
      <c r="P33" s="66">
        <f t="shared" si="3"/>
        <v>0.271707</v>
      </c>
      <c r="Q33" s="70">
        <v>981975</v>
      </c>
      <c r="R33" s="70">
        <v>1464628.53999999</v>
      </c>
      <c r="S33" s="70">
        <v>1464628.53999999</v>
      </c>
      <c r="T33" s="70">
        <v>981975</v>
      </c>
      <c r="U33" s="42" t="s">
        <v>509</v>
      </c>
      <c r="V33" s="71"/>
      <c r="W33" s="50"/>
      <c r="X33" s="47"/>
      <c r="Y33" s="47"/>
      <c r="Z33" s="47"/>
    </row>
    <row r="34" s="1" customFormat="1" customHeight="1" spans="1:26">
      <c r="A34" s="22">
        <v>29</v>
      </c>
      <c r="B34" s="23" t="s">
        <v>289</v>
      </c>
      <c r="C34" s="23" t="s">
        <v>99</v>
      </c>
      <c r="D34" s="23" t="s">
        <v>305</v>
      </c>
      <c r="E34" s="23" t="s">
        <v>136</v>
      </c>
      <c r="F34" s="23" t="s">
        <v>142</v>
      </c>
      <c r="G34" s="19">
        <v>671.68</v>
      </c>
      <c r="H34" s="19">
        <v>664.45</v>
      </c>
      <c r="I34" s="21">
        <v>7000</v>
      </c>
      <c r="J34" s="65">
        <f t="shared" si="0"/>
        <v>0.007</v>
      </c>
      <c r="K34" s="24">
        <v>0</v>
      </c>
      <c r="L34" s="65">
        <f t="shared" si="1"/>
        <v>0</v>
      </c>
      <c r="M34" s="67">
        <v>151599.999999998</v>
      </c>
      <c r="N34" s="66">
        <f t="shared" si="2"/>
        <v>0.151599999999998</v>
      </c>
      <c r="O34" s="66">
        <v>137220</v>
      </c>
      <c r="P34" s="66">
        <f t="shared" si="3"/>
        <v>0.13722</v>
      </c>
      <c r="Q34" s="70">
        <v>4042723</v>
      </c>
      <c r="R34" s="70">
        <v>741092.990000005</v>
      </c>
      <c r="S34" s="70">
        <v>739707.990000005</v>
      </c>
      <c r="T34" s="70">
        <v>4044108</v>
      </c>
      <c r="U34" s="42" t="s">
        <v>510</v>
      </c>
      <c r="V34" s="71"/>
      <c r="W34" s="50"/>
      <c r="X34" s="47"/>
      <c r="Y34" s="47"/>
      <c r="Z34" s="47"/>
    </row>
    <row r="35" s="1" customFormat="1" customHeight="1" spans="1:26">
      <c r="A35" s="22">
        <v>30</v>
      </c>
      <c r="B35" s="23" t="s">
        <v>289</v>
      </c>
      <c r="C35" s="23" t="s">
        <v>99</v>
      </c>
      <c r="D35" s="23" t="s">
        <v>305</v>
      </c>
      <c r="E35" s="23" t="s">
        <v>136</v>
      </c>
      <c r="F35" s="23" t="s">
        <v>143</v>
      </c>
      <c r="G35" s="19">
        <v>692.23</v>
      </c>
      <c r="H35" s="19">
        <v>687.35</v>
      </c>
      <c r="I35" s="21">
        <v>0</v>
      </c>
      <c r="J35" s="65">
        <f t="shared" si="0"/>
        <v>0</v>
      </c>
      <c r="K35" s="24">
        <v>20000</v>
      </c>
      <c r="L35" s="65">
        <f t="shared" si="1"/>
        <v>0.02</v>
      </c>
      <c r="M35" s="67">
        <v>77599.9999999999</v>
      </c>
      <c r="N35" s="66">
        <f t="shared" si="2"/>
        <v>0.0775999999999999</v>
      </c>
      <c r="O35" s="66">
        <v>69886</v>
      </c>
      <c r="P35" s="66">
        <f t="shared" si="3"/>
        <v>0.069886</v>
      </c>
      <c r="Q35" s="70">
        <v>2637927</v>
      </c>
      <c r="R35" s="70">
        <v>377185.230000001</v>
      </c>
      <c r="S35" s="70">
        <v>377189.230000001</v>
      </c>
      <c r="T35" s="70">
        <v>2637923</v>
      </c>
      <c r="U35" s="42" t="s">
        <v>511</v>
      </c>
      <c r="V35" s="71"/>
      <c r="W35" s="50"/>
      <c r="X35" s="47"/>
      <c r="Y35" s="47"/>
      <c r="Z35" s="47"/>
    </row>
    <row r="36" s="1" customFormat="1" customHeight="1" spans="1:26">
      <c r="A36" s="22">
        <v>31</v>
      </c>
      <c r="B36" s="23" t="s">
        <v>289</v>
      </c>
      <c r="C36" s="23" t="s">
        <v>99</v>
      </c>
      <c r="D36" s="23" t="s">
        <v>305</v>
      </c>
      <c r="E36" s="23" t="s">
        <v>136</v>
      </c>
      <c r="F36" s="23" t="s">
        <v>147</v>
      </c>
      <c r="G36" s="19">
        <v>820.77</v>
      </c>
      <c r="H36" s="19">
        <v>802.21</v>
      </c>
      <c r="I36" s="21">
        <v>0</v>
      </c>
      <c r="J36" s="65">
        <f t="shared" si="0"/>
        <v>0</v>
      </c>
      <c r="K36" s="24">
        <v>22000</v>
      </c>
      <c r="L36" s="65">
        <f t="shared" si="1"/>
        <v>0.022</v>
      </c>
      <c r="M36" s="67">
        <v>349199.999999999</v>
      </c>
      <c r="N36" s="66">
        <f t="shared" si="2"/>
        <v>0.349199999999999</v>
      </c>
      <c r="O36" s="66">
        <v>320632</v>
      </c>
      <c r="P36" s="66">
        <f t="shared" si="3"/>
        <v>0.320632</v>
      </c>
      <c r="Q36" s="70">
        <v>76471955.36</v>
      </c>
      <c r="R36" s="70">
        <v>3638986.73</v>
      </c>
      <c r="S36" s="70">
        <v>56301863.7100003</v>
      </c>
      <c r="T36" s="70">
        <v>23809078.38</v>
      </c>
      <c r="U36" s="42" t="s">
        <v>512</v>
      </c>
      <c r="V36" s="71"/>
      <c r="W36" s="50"/>
      <c r="X36" s="47"/>
      <c r="Y36" s="47"/>
      <c r="Z36" s="47"/>
    </row>
    <row r="37" s="1" customFormat="1" customHeight="1" spans="1:26">
      <c r="A37" s="22">
        <v>32</v>
      </c>
      <c r="B37" s="23" t="s">
        <v>289</v>
      </c>
      <c r="C37" s="23" t="s">
        <v>99</v>
      </c>
      <c r="D37" s="23" t="s">
        <v>305</v>
      </c>
      <c r="E37" s="23" t="s">
        <v>136</v>
      </c>
      <c r="F37" s="23" t="s">
        <v>148</v>
      </c>
      <c r="G37" s="19">
        <v>436.89</v>
      </c>
      <c r="H37" s="19">
        <v>433.45</v>
      </c>
      <c r="I37" s="21">
        <v>0</v>
      </c>
      <c r="J37" s="65">
        <f t="shared" si="0"/>
        <v>0</v>
      </c>
      <c r="K37" s="24">
        <v>38000</v>
      </c>
      <c r="L37" s="65">
        <f t="shared" si="1"/>
        <v>0.038</v>
      </c>
      <c r="M37" s="67">
        <v>30800</v>
      </c>
      <c r="N37" s="66">
        <f t="shared" si="2"/>
        <v>0.0308</v>
      </c>
      <c r="O37" s="66">
        <v>28280</v>
      </c>
      <c r="P37" s="66">
        <f t="shared" si="3"/>
        <v>0.02828</v>
      </c>
      <c r="Q37" s="70">
        <v>21287153</v>
      </c>
      <c r="R37" s="70">
        <v>881335</v>
      </c>
      <c r="S37" s="70">
        <v>728000</v>
      </c>
      <c r="T37" s="70">
        <v>21440488</v>
      </c>
      <c r="U37" s="42" t="s">
        <v>513</v>
      </c>
      <c r="V37" s="71"/>
      <c r="W37" s="50"/>
      <c r="X37" s="47"/>
      <c r="Y37" s="47"/>
      <c r="Z37" s="47"/>
    </row>
    <row r="38" s="1" customFormat="1" customHeight="1" spans="1:26">
      <c r="A38" s="22">
        <v>33</v>
      </c>
      <c r="B38" s="23" t="s">
        <v>289</v>
      </c>
      <c r="C38" s="23" t="s">
        <v>99</v>
      </c>
      <c r="D38" s="23" t="s">
        <v>305</v>
      </c>
      <c r="E38" s="23" t="s">
        <v>136</v>
      </c>
      <c r="F38" s="23" t="s">
        <v>150</v>
      </c>
      <c r="G38" s="19">
        <v>476.3</v>
      </c>
      <c r="H38" s="19">
        <v>464.59</v>
      </c>
      <c r="I38" s="21">
        <v>0</v>
      </c>
      <c r="J38" s="65">
        <f t="shared" si="0"/>
        <v>0</v>
      </c>
      <c r="K38" s="24">
        <v>90000</v>
      </c>
      <c r="L38" s="65">
        <f t="shared" si="1"/>
        <v>0.09</v>
      </c>
      <c r="M38" s="67">
        <v>144200.000000001</v>
      </c>
      <c r="N38" s="66">
        <f t="shared" si="2"/>
        <v>0.144200000000001</v>
      </c>
      <c r="O38" s="66">
        <v>130833</v>
      </c>
      <c r="P38" s="66">
        <f t="shared" si="3"/>
        <v>0.130833</v>
      </c>
      <c r="Q38" s="70">
        <v>27203252</v>
      </c>
      <c r="R38" s="70">
        <v>1332359.31</v>
      </c>
      <c r="S38" s="70">
        <v>17636532.77</v>
      </c>
      <c r="T38" s="70">
        <v>10899078.54</v>
      </c>
      <c r="U38" s="42" t="s">
        <v>514</v>
      </c>
      <c r="V38" s="71"/>
      <c r="W38" s="50"/>
      <c r="X38" s="47"/>
      <c r="Y38" s="47"/>
      <c r="Z38" s="47"/>
    </row>
    <row r="39" s="1" customFormat="1" customHeight="1" spans="1:26">
      <c r="A39" s="22">
        <v>34</v>
      </c>
      <c r="B39" s="23" t="s">
        <v>289</v>
      </c>
      <c r="C39" s="23" t="s">
        <v>99</v>
      </c>
      <c r="D39" s="23" t="s">
        <v>305</v>
      </c>
      <c r="E39" s="23" t="s">
        <v>136</v>
      </c>
      <c r="F39" s="23" t="s">
        <v>153</v>
      </c>
      <c r="G39" s="19">
        <v>361.12</v>
      </c>
      <c r="H39" s="19">
        <v>355.02</v>
      </c>
      <c r="I39" s="21">
        <v>0</v>
      </c>
      <c r="J39" s="65">
        <f t="shared" ref="J39:J56" si="4">I39/1000000</f>
        <v>0</v>
      </c>
      <c r="K39" s="24">
        <v>7000</v>
      </c>
      <c r="L39" s="65">
        <f t="shared" ref="L39:L56" si="5">K39/1000000</f>
        <v>0.007</v>
      </c>
      <c r="M39" s="67">
        <v>115000</v>
      </c>
      <c r="N39" s="66">
        <f t="shared" ref="N39:N56" si="6">M39/1000000</f>
        <v>0.115</v>
      </c>
      <c r="O39" s="66">
        <v>105156</v>
      </c>
      <c r="P39" s="66">
        <f t="shared" ref="P39:P56" si="7">O39/1000000</f>
        <v>0.105156</v>
      </c>
      <c r="Q39" s="70">
        <v>21942300.16</v>
      </c>
      <c r="R39" s="70">
        <v>1156155.86</v>
      </c>
      <c r="S39" s="70">
        <v>13113741.86</v>
      </c>
      <c r="T39" s="70">
        <v>9984714.16</v>
      </c>
      <c r="U39" s="42" t="s">
        <v>515</v>
      </c>
      <c r="V39" s="71"/>
      <c r="W39" s="50"/>
      <c r="X39" s="47"/>
      <c r="Y39" s="47"/>
      <c r="Z39" s="47"/>
    </row>
    <row r="40" s="1" customFormat="1" customHeight="1" spans="1:26">
      <c r="A40" s="22">
        <v>35</v>
      </c>
      <c r="B40" s="23" t="s">
        <v>289</v>
      </c>
      <c r="C40" s="23" t="s">
        <v>99</v>
      </c>
      <c r="D40" s="23" t="s">
        <v>305</v>
      </c>
      <c r="E40" s="23" t="s">
        <v>136</v>
      </c>
      <c r="F40" s="23" t="s">
        <v>155</v>
      </c>
      <c r="G40" s="19">
        <v>793.02</v>
      </c>
      <c r="H40" s="19">
        <v>771.01</v>
      </c>
      <c r="I40" s="21">
        <v>0</v>
      </c>
      <c r="J40" s="65">
        <f t="shared" si="4"/>
        <v>0</v>
      </c>
      <c r="K40" s="24">
        <v>90000</v>
      </c>
      <c r="L40" s="65">
        <f t="shared" si="5"/>
        <v>0.09</v>
      </c>
      <c r="M40" s="67">
        <v>130100</v>
      </c>
      <c r="N40" s="66">
        <f t="shared" si="6"/>
        <v>0.1301</v>
      </c>
      <c r="O40" s="66">
        <v>118415</v>
      </c>
      <c r="P40" s="66">
        <f t="shared" si="7"/>
        <v>0.118415</v>
      </c>
      <c r="Q40" s="70">
        <v>17955968.63</v>
      </c>
      <c r="R40" s="70">
        <v>1415588.64</v>
      </c>
      <c r="S40" s="70">
        <v>12511069.62</v>
      </c>
      <c r="T40" s="70">
        <v>6860487.65</v>
      </c>
      <c r="U40" s="42" t="s">
        <v>516</v>
      </c>
      <c r="V40" s="71"/>
      <c r="W40" s="50"/>
      <c r="X40" s="47"/>
      <c r="Y40" s="47"/>
      <c r="Z40" s="47"/>
    </row>
    <row r="41" s="1" customFormat="1" ht="42" customHeight="1" spans="1:26">
      <c r="A41" s="22">
        <v>36</v>
      </c>
      <c r="B41" s="23" t="s">
        <v>289</v>
      </c>
      <c r="C41" s="23" t="s">
        <v>99</v>
      </c>
      <c r="D41" s="23" t="s">
        <v>305</v>
      </c>
      <c r="E41" s="23" t="s">
        <v>136</v>
      </c>
      <c r="F41" s="23" t="s">
        <v>157</v>
      </c>
      <c r="G41" s="19">
        <v>54662.8</v>
      </c>
      <c r="H41" s="19">
        <v>54100.5</v>
      </c>
      <c r="I41" s="21">
        <v>0</v>
      </c>
      <c r="J41" s="65">
        <f t="shared" si="4"/>
        <v>0</v>
      </c>
      <c r="K41" s="24">
        <v>0</v>
      </c>
      <c r="L41" s="65">
        <f t="shared" si="5"/>
        <v>0</v>
      </c>
      <c r="M41" s="67">
        <v>1124600.00000001</v>
      </c>
      <c r="N41" s="66">
        <f t="shared" si="6"/>
        <v>1.12460000000001</v>
      </c>
      <c r="O41" s="66">
        <v>1154100</v>
      </c>
      <c r="P41" s="66">
        <f t="shared" si="7"/>
        <v>1.1541</v>
      </c>
      <c r="Q41" s="70">
        <v>0</v>
      </c>
      <c r="R41" s="70">
        <v>8675296</v>
      </c>
      <c r="S41" s="70">
        <v>8675290</v>
      </c>
      <c r="T41" s="70">
        <v>6</v>
      </c>
      <c r="U41" s="50" t="s">
        <v>468</v>
      </c>
      <c r="V41" s="71"/>
      <c r="W41" s="50"/>
      <c r="X41" s="47"/>
      <c r="Y41" s="47"/>
      <c r="Z41" s="47"/>
    </row>
    <row r="42" s="1" customFormat="1" customHeight="1" spans="1:26">
      <c r="A42" s="22">
        <v>37</v>
      </c>
      <c r="B42" s="23" t="s">
        <v>289</v>
      </c>
      <c r="C42" s="23" t="s">
        <v>99</v>
      </c>
      <c r="D42" s="23" t="s">
        <v>305</v>
      </c>
      <c r="E42" s="23" t="s">
        <v>136</v>
      </c>
      <c r="F42" s="23" t="s">
        <v>158</v>
      </c>
      <c r="G42" s="19">
        <v>5614.5</v>
      </c>
      <c r="H42" s="19">
        <v>5553.2</v>
      </c>
      <c r="I42" s="21">
        <v>90000</v>
      </c>
      <c r="J42" s="65">
        <f t="shared" si="4"/>
        <v>0.09</v>
      </c>
      <c r="K42" s="24">
        <v>0</v>
      </c>
      <c r="L42" s="65">
        <f t="shared" si="5"/>
        <v>0</v>
      </c>
      <c r="M42" s="67">
        <v>212600</v>
      </c>
      <c r="N42" s="66">
        <f t="shared" si="6"/>
        <v>0.2126</v>
      </c>
      <c r="O42" s="66">
        <v>192348</v>
      </c>
      <c r="P42" s="66">
        <f t="shared" si="7"/>
        <v>0.192348</v>
      </c>
      <c r="Q42" s="70">
        <v>4208314</v>
      </c>
      <c r="R42" s="70">
        <v>1037167.31</v>
      </c>
      <c r="S42" s="70">
        <v>1037434.31</v>
      </c>
      <c r="T42" s="70">
        <v>4208047</v>
      </c>
      <c r="U42" s="42" t="s">
        <v>517</v>
      </c>
      <c r="V42" s="71"/>
      <c r="W42" s="50"/>
      <c r="X42" s="47"/>
      <c r="Y42" s="47"/>
      <c r="Z42" s="47"/>
    </row>
    <row r="43" s="1" customFormat="1" customHeight="1" spans="1:26">
      <c r="A43" s="22">
        <v>38</v>
      </c>
      <c r="B43" s="23" t="s">
        <v>289</v>
      </c>
      <c r="C43" s="23" t="s">
        <v>99</v>
      </c>
      <c r="D43" s="23" t="s">
        <v>321</v>
      </c>
      <c r="E43" s="23" t="s">
        <v>159</v>
      </c>
      <c r="F43" s="23" t="s">
        <v>160</v>
      </c>
      <c r="G43" s="19">
        <v>819.13</v>
      </c>
      <c r="H43" s="19">
        <v>808.72</v>
      </c>
      <c r="I43" s="21">
        <v>15000</v>
      </c>
      <c r="J43" s="65">
        <f t="shared" si="4"/>
        <v>0.015</v>
      </c>
      <c r="K43" s="24">
        <v>0</v>
      </c>
      <c r="L43" s="65">
        <f t="shared" si="5"/>
        <v>0</v>
      </c>
      <c r="M43" s="67">
        <v>223199.999999999</v>
      </c>
      <c r="N43" s="66">
        <f t="shared" si="6"/>
        <v>0.223199999999999</v>
      </c>
      <c r="O43" s="66">
        <v>202124</v>
      </c>
      <c r="P43" s="66">
        <f t="shared" si="7"/>
        <v>0.202124</v>
      </c>
      <c r="Q43" s="70">
        <v>9083645</v>
      </c>
      <c r="R43" s="70">
        <v>1097396.84</v>
      </c>
      <c r="S43" s="70">
        <v>1116564.84</v>
      </c>
      <c r="T43" s="70">
        <v>9064477</v>
      </c>
      <c r="U43" s="42" t="s">
        <v>518</v>
      </c>
      <c r="V43" s="71"/>
      <c r="W43" s="50"/>
      <c r="X43" s="47"/>
      <c r="Y43" s="47"/>
      <c r="Z43" s="47"/>
    </row>
    <row r="44" s="1" customFormat="1" ht="51" customHeight="1" spans="1:26">
      <c r="A44" s="22">
        <v>39</v>
      </c>
      <c r="B44" s="23" t="s">
        <v>289</v>
      </c>
      <c r="C44" s="23" t="s">
        <v>99</v>
      </c>
      <c r="D44" s="23" t="s">
        <v>321</v>
      </c>
      <c r="E44" s="23" t="s">
        <v>159</v>
      </c>
      <c r="F44" s="29" t="s">
        <v>161</v>
      </c>
      <c r="G44" s="19">
        <v>1102.51</v>
      </c>
      <c r="H44" s="19">
        <v>1078.54</v>
      </c>
      <c r="I44" s="21">
        <v>0</v>
      </c>
      <c r="J44" s="65">
        <f t="shared" si="4"/>
        <v>0</v>
      </c>
      <c r="K44" s="24">
        <v>63000</v>
      </c>
      <c r="L44" s="65">
        <f t="shared" si="5"/>
        <v>0.063</v>
      </c>
      <c r="M44" s="67">
        <v>176700</v>
      </c>
      <c r="N44" s="66">
        <f t="shared" si="6"/>
        <v>0.1767</v>
      </c>
      <c r="O44" s="66">
        <v>162300.6</v>
      </c>
      <c r="P44" s="66">
        <f t="shared" si="7"/>
        <v>0.1623006</v>
      </c>
      <c r="Q44" s="70">
        <v>32965169.5</v>
      </c>
      <c r="R44" s="70">
        <v>1899345.14</v>
      </c>
      <c r="S44" s="70">
        <v>21150663.1000001</v>
      </c>
      <c r="T44" s="70">
        <v>13713851.54</v>
      </c>
      <c r="U44" s="42" t="s">
        <v>519</v>
      </c>
      <c r="V44" s="71"/>
      <c r="W44" s="50"/>
      <c r="X44" s="47"/>
      <c r="Y44" s="47"/>
      <c r="Z44" s="47"/>
    </row>
    <row r="45" s="1" customFormat="1" customHeight="1" spans="1:26">
      <c r="A45" s="22">
        <v>40</v>
      </c>
      <c r="B45" s="23" t="s">
        <v>289</v>
      </c>
      <c r="C45" s="23" t="s">
        <v>99</v>
      </c>
      <c r="D45" s="23" t="s">
        <v>321</v>
      </c>
      <c r="E45" s="23" t="s">
        <v>159</v>
      </c>
      <c r="F45" s="23" t="s">
        <v>162</v>
      </c>
      <c r="G45" s="19">
        <v>685.57</v>
      </c>
      <c r="H45" s="19">
        <v>675.71</v>
      </c>
      <c r="I45" s="21">
        <v>0</v>
      </c>
      <c r="J45" s="65">
        <f t="shared" si="4"/>
        <v>0</v>
      </c>
      <c r="K45" s="24">
        <v>0</v>
      </c>
      <c r="L45" s="65">
        <f t="shared" si="5"/>
        <v>0</v>
      </c>
      <c r="M45" s="67">
        <v>197200</v>
      </c>
      <c r="N45" s="66">
        <f t="shared" si="6"/>
        <v>0.1972</v>
      </c>
      <c r="O45" s="66">
        <v>178358</v>
      </c>
      <c r="P45" s="66">
        <f t="shared" si="7"/>
        <v>0.178358</v>
      </c>
      <c r="Q45" s="70">
        <v>8557786</v>
      </c>
      <c r="R45" s="70">
        <v>961521.580000004</v>
      </c>
      <c r="S45" s="70">
        <v>961512.580000004</v>
      </c>
      <c r="T45" s="70">
        <v>8557795</v>
      </c>
      <c r="U45" s="46"/>
      <c r="V45" s="71"/>
      <c r="W45" s="50"/>
      <c r="X45" s="47"/>
      <c r="Y45" s="47"/>
      <c r="Z45" s="47"/>
    </row>
    <row r="46" s="1" customFormat="1" customHeight="1" spans="1:26">
      <c r="A46" s="22">
        <v>41</v>
      </c>
      <c r="B46" s="23" t="s">
        <v>289</v>
      </c>
      <c r="C46" s="23" t="s">
        <v>99</v>
      </c>
      <c r="D46" s="23" t="s">
        <v>321</v>
      </c>
      <c r="E46" s="23" t="s">
        <v>159</v>
      </c>
      <c r="F46" s="23" t="s">
        <v>163</v>
      </c>
      <c r="G46" s="19">
        <v>648.99</v>
      </c>
      <c r="H46" s="19">
        <v>636.25</v>
      </c>
      <c r="I46" s="21">
        <v>63000</v>
      </c>
      <c r="J46" s="65">
        <f t="shared" si="4"/>
        <v>0.063</v>
      </c>
      <c r="K46" s="24">
        <v>0</v>
      </c>
      <c r="L46" s="65">
        <f t="shared" si="5"/>
        <v>0</v>
      </c>
      <c r="M46" s="67">
        <v>317800</v>
      </c>
      <c r="N46" s="66">
        <f t="shared" si="6"/>
        <v>0.3178</v>
      </c>
      <c r="O46" s="66">
        <v>287529</v>
      </c>
      <c r="P46" s="66">
        <f t="shared" si="7"/>
        <v>0.287529</v>
      </c>
      <c r="Q46" s="70">
        <v>11030030</v>
      </c>
      <c r="R46" s="70">
        <v>1552496.25999999</v>
      </c>
      <c r="S46" s="70">
        <v>1553588.25999999</v>
      </c>
      <c r="T46" s="70">
        <v>11028938</v>
      </c>
      <c r="U46" s="42" t="s">
        <v>520</v>
      </c>
      <c r="V46" s="71"/>
      <c r="W46" s="50"/>
      <c r="X46" s="47"/>
      <c r="Y46" s="47"/>
      <c r="Z46" s="47"/>
    </row>
    <row r="47" s="1" customFormat="1" customHeight="1" spans="1:26">
      <c r="A47" s="22">
        <v>42</v>
      </c>
      <c r="B47" s="23" t="s">
        <v>289</v>
      </c>
      <c r="C47" s="23" t="s">
        <v>99</v>
      </c>
      <c r="D47" s="23" t="s">
        <v>321</v>
      </c>
      <c r="E47" s="23" t="s">
        <v>159</v>
      </c>
      <c r="F47" s="23" t="s">
        <v>164</v>
      </c>
      <c r="G47" s="19">
        <v>572.36</v>
      </c>
      <c r="H47" s="19">
        <v>560.51</v>
      </c>
      <c r="I47" s="21">
        <v>0</v>
      </c>
      <c r="J47" s="65">
        <f t="shared" si="4"/>
        <v>0</v>
      </c>
      <c r="K47" s="24">
        <v>15000</v>
      </c>
      <c r="L47" s="65">
        <f t="shared" si="5"/>
        <v>0.015</v>
      </c>
      <c r="M47" s="67">
        <v>222000</v>
      </c>
      <c r="N47" s="66">
        <f t="shared" si="6"/>
        <v>0.222</v>
      </c>
      <c r="O47" s="66">
        <v>202524</v>
      </c>
      <c r="P47" s="66">
        <f t="shared" si="7"/>
        <v>0.202524</v>
      </c>
      <c r="Q47" s="70">
        <v>31165691.99</v>
      </c>
      <c r="R47" s="70">
        <v>2421663.8</v>
      </c>
      <c r="S47" s="70">
        <v>21258806.8200001</v>
      </c>
      <c r="T47" s="70">
        <v>12328548.97</v>
      </c>
      <c r="U47" s="42" t="s">
        <v>521</v>
      </c>
      <c r="V47" s="71"/>
      <c r="W47" s="50"/>
      <c r="X47" s="47"/>
      <c r="Y47" s="47"/>
      <c r="Z47" s="47"/>
    </row>
    <row r="48" s="1" customFormat="1" customHeight="1" spans="1:26">
      <c r="A48" s="22">
        <v>43</v>
      </c>
      <c r="B48" s="23" t="s">
        <v>289</v>
      </c>
      <c r="C48" s="23" t="s">
        <v>99</v>
      </c>
      <c r="D48" s="23" t="s">
        <v>321</v>
      </c>
      <c r="E48" s="23" t="s">
        <v>159</v>
      </c>
      <c r="F48" s="23" t="s">
        <v>165</v>
      </c>
      <c r="G48" s="19">
        <v>622.59</v>
      </c>
      <c r="H48" s="19">
        <v>614.79</v>
      </c>
      <c r="I48" s="21">
        <v>0</v>
      </c>
      <c r="J48" s="65">
        <f t="shared" si="4"/>
        <v>0</v>
      </c>
      <c r="K48" s="24">
        <v>0</v>
      </c>
      <c r="L48" s="65">
        <f t="shared" si="5"/>
        <v>0</v>
      </c>
      <c r="M48" s="67">
        <v>156000.000000001</v>
      </c>
      <c r="N48" s="66">
        <f t="shared" si="6"/>
        <v>0.156000000000001</v>
      </c>
      <c r="O48" s="66">
        <v>141128</v>
      </c>
      <c r="P48" s="66">
        <f t="shared" si="7"/>
        <v>0.141128</v>
      </c>
      <c r="Q48" s="70">
        <v>9284926</v>
      </c>
      <c r="R48" s="70">
        <v>761917.079999995</v>
      </c>
      <c r="S48" s="70">
        <v>762070.079999995</v>
      </c>
      <c r="T48" s="70">
        <v>9284773</v>
      </c>
      <c r="U48" s="46"/>
      <c r="V48" s="71"/>
      <c r="W48" s="50"/>
      <c r="X48" s="47"/>
      <c r="Y48" s="47"/>
      <c r="Z48" s="47"/>
    </row>
    <row r="49" s="1" customFormat="1" ht="51" customHeight="1" spans="1:26">
      <c r="A49" s="22">
        <v>44</v>
      </c>
      <c r="B49" s="23" t="s">
        <v>289</v>
      </c>
      <c r="C49" s="23" t="s">
        <v>99</v>
      </c>
      <c r="D49" s="23" t="s">
        <v>321</v>
      </c>
      <c r="E49" s="23" t="s">
        <v>159</v>
      </c>
      <c r="F49" s="29" t="s">
        <v>166</v>
      </c>
      <c r="G49" s="19">
        <v>1348.75</v>
      </c>
      <c r="H49" s="19">
        <v>1318.43</v>
      </c>
      <c r="I49" s="21">
        <v>0</v>
      </c>
      <c r="J49" s="65">
        <f t="shared" si="4"/>
        <v>0</v>
      </c>
      <c r="K49" s="24">
        <v>0</v>
      </c>
      <c r="L49" s="65">
        <f t="shared" si="5"/>
        <v>0</v>
      </c>
      <c r="M49" s="67">
        <v>303199.999999999</v>
      </c>
      <c r="N49" s="66">
        <f t="shared" si="6"/>
        <v>0.303199999999999</v>
      </c>
      <c r="O49" s="66">
        <v>292826.8</v>
      </c>
      <c r="P49" s="66">
        <f t="shared" si="7"/>
        <v>0.2928268</v>
      </c>
      <c r="Q49" s="70">
        <v>58887896.6</v>
      </c>
      <c r="R49" s="70">
        <v>3375976.05</v>
      </c>
      <c r="S49" s="70">
        <v>39292955.6200003</v>
      </c>
      <c r="T49" s="70">
        <v>22970917.03</v>
      </c>
      <c r="U49" s="46"/>
      <c r="V49" s="71"/>
      <c r="W49" s="50"/>
      <c r="X49" s="47"/>
      <c r="Y49" s="47"/>
      <c r="Z49" s="47"/>
    </row>
    <row r="50" s="1" customFormat="1" customHeight="1" spans="1:26">
      <c r="A50" s="22">
        <v>45</v>
      </c>
      <c r="B50" s="23" t="s">
        <v>289</v>
      </c>
      <c r="C50" s="23" t="s">
        <v>99</v>
      </c>
      <c r="D50" s="23" t="s">
        <v>321</v>
      </c>
      <c r="E50" s="23" t="s">
        <v>159</v>
      </c>
      <c r="F50" s="23" t="s">
        <v>167</v>
      </c>
      <c r="G50" s="19">
        <v>774.36</v>
      </c>
      <c r="H50" s="19">
        <v>763.06</v>
      </c>
      <c r="I50" s="21">
        <v>0</v>
      </c>
      <c r="J50" s="65">
        <f t="shared" si="4"/>
        <v>0</v>
      </c>
      <c r="K50" s="24">
        <v>0</v>
      </c>
      <c r="L50" s="65">
        <f t="shared" si="5"/>
        <v>0</v>
      </c>
      <c r="M50" s="67">
        <v>226000.000000001</v>
      </c>
      <c r="N50" s="66">
        <f t="shared" si="6"/>
        <v>0.226000000000001</v>
      </c>
      <c r="O50" s="66">
        <v>204548</v>
      </c>
      <c r="P50" s="66">
        <f t="shared" si="7"/>
        <v>0.204548</v>
      </c>
      <c r="Q50" s="70">
        <v>8740949</v>
      </c>
      <c r="R50" s="70">
        <v>1104245.57000001</v>
      </c>
      <c r="S50" s="70">
        <v>1105912.57000001</v>
      </c>
      <c r="T50" s="70">
        <v>8739282</v>
      </c>
      <c r="U50" s="46"/>
      <c r="V50" s="71"/>
      <c r="W50" s="50"/>
      <c r="X50" s="47"/>
      <c r="Y50" s="47"/>
      <c r="Z50" s="47"/>
    </row>
    <row r="51" s="1" customFormat="1" customHeight="1" spans="1:26">
      <c r="A51" s="22">
        <v>46</v>
      </c>
      <c r="B51" s="32" t="s">
        <v>289</v>
      </c>
      <c r="C51" s="32" t="s">
        <v>99</v>
      </c>
      <c r="D51" s="32" t="s">
        <v>305</v>
      </c>
      <c r="E51" s="32" t="s">
        <v>168</v>
      </c>
      <c r="F51" s="32" t="s">
        <v>169</v>
      </c>
      <c r="G51" s="19">
        <v>700.08</v>
      </c>
      <c r="H51" s="59">
        <v>0</v>
      </c>
      <c r="I51" s="21">
        <v>21000</v>
      </c>
      <c r="J51" s="65">
        <f t="shared" si="4"/>
        <v>0.021</v>
      </c>
      <c r="K51" s="24">
        <v>0</v>
      </c>
      <c r="L51" s="65">
        <f t="shared" si="5"/>
        <v>0</v>
      </c>
      <c r="M51" s="67">
        <v>21000</v>
      </c>
      <c r="N51" s="66">
        <f t="shared" si="6"/>
        <v>0.021</v>
      </c>
      <c r="O51" s="66">
        <v>19558</v>
      </c>
      <c r="P51" s="66">
        <f t="shared" si="7"/>
        <v>0.019558</v>
      </c>
      <c r="Q51" s="70">
        <v>4905031.1</v>
      </c>
      <c r="R51" s="70">
        <v>257174.02</v>
      </c>
      <c r="S51" s="70">
        <v>3670349.02</v>
      </c>
      <c r="T51" s="70">
        <v>1491856.1</v>
      </c>
      <c r="U51" s="42" t="s">
        <v>522</v>
      </c>
      <c r="V51" s="71"/>
      <c r="W51" s="50"/>
      <c r="X51" s="47"/>
      <c r="Y51" s="47"/>
      <c r="Z51" s="47"/>
    </row>
    <row r="52" s="1" customFormat="1" customHeight="1" spans="1:26">
      <c r="A52" s="22">
        <v>47</v>
      </c>
      <c r="B52" s="32" t="s">
        <v>289</v>
      </c>
      <c r="C52" s="32" t="s">
        <v>99</v>
      </c>
      <c r="D52" s="32" t="s">
        <v>305</v>
      </c>
      <c r="E52" s="32" t="s">
        <v>133</v>
      </c>
      <c r="F52" s="32" t="s">
        <v>170</v>
      </c>
      <c r="G52" s="19">
        <v>4858.1</v>
      </c>
      <c r="H52" s="59">
        <v>0</v>
      </c>
      <c r="I52" s="30">
        <v>120000</v>
      </c>
      <c r="J52" s="65">
        <f t="shared" si="4"/>
        <v>0.12</v>
      </c>
      <c r="K52" s="24">
        <v>0</v>
      </c>
      <c r="L52" s="65">
        <f t="shared" si="5"/>
        <v>0</v>
      </c>
      <c r="M52" s="67">
        <v>120000</v>
      </c>
      <c r="N52" s="66">
        <f t="shared" si="6"/>
        <v>0.12</v>
      </c>
      <c r="O52" s="66">
        <v>111348</v>
      </c>
      <c r="P52" s="66">
        <f t="shared" si="7"/>
        <v>0.111348</v>
      </c>
      <c r="Q52" s="70">
        <v>2992470</v>
      </c>
      <c r="R52" s="70">
        <v>601938.709999998</v>
      </c>
      <c r="S52" s="70">
        <v>600290.709999998</v>
      </c>
      <c r="T52" s="70">
        <v>2994118</v>
      </c>
      <c r="U52" s="42" t="s">
        <v>522</v>
      </c>
      <c r="V52" s="71"/>
      <c r="W52" s="50"/>
      <c r="X52" s="47"/>
      <c r="Y52" s="47"/>
      <c r="Z52" s="47"/>
    </row>
    <row r="53" s="1" customFormat="1" customHeight="1" spans="1:26">
      <c r="A53" s="22">
        <v>50</v>
      </c>
      <c r="B53" s="32" t="s">
        <v>289</v>
      </c>
      <c r="C53" s="32" t="s">
        <v>99</v>
      </c>
      <c r="D53" s="32" t="s">
        <v>99</v>
      </c>
      <c r="E53" s="32" t="s">
        <v>100</v>
      </c>
      <c r="F53" s="32" t="s">
        <v>329</v>
      </c>
      <c r="G53" s="19">
        <v>632.59</v>
      </c>
      <c r="H53" s="59">
        <v>0</v>
      </c>
      <c r="I53" s="30">
        <v>15000</v>
      </c>
      <c r="J53" s="65">
        <f t="shared" si="4"/>
        <v>0.015</v>
      </c>
      <c r="K53" s="24">
        <v>0</v>
      </c>
      <c r="L53" s="65">
        <f t="shared" si="5"/>
        <v>0</v>
      </c>
      <c r="M53" s="67">
        <v>15000</v>
      </c>
      <c r="N53" s="66">
        <f t="shared" si="6"/>
        <v>0.015</v>
      </c>
      <c r="O53" s="66">
        <v>13644</v>
      </c>
      <c r="P53" s="66">
        <f t="shared" si="7"/>
        <v>0.013644</v>
      </c>
      <c r="Q53" s="70">
        <v>1193834.01</v>
      </c>
      <c r="R53" s="70">
        <v>132396.44</v>
      </c>
      <c r="S53" s="70">
        <v>1008160.44</v>
      </c>
      <c r="T53" s="70">
        <v>318070.01</v>
      </c>
      <c r="U53" s="42" t="s">
        <v>523</v>
      </c>
      <c r="V53" s="71"/>
      <c r="W53" s="50"/>
      <c r="X53" s="47"/>
      <c r="Y53" s="47"/>
      <c r="Z53" s="47"/>
    </row>
    <row r="54" s="1" customFormat="1" customHeight="1" spans="1:26">
      <c r="A54" s="22">
        <v>51</v>
      </c>
      <c r="B54" s="32" t="s">
        <v>289</v>
      </c>
      <c r="C54" s="32" t="s">
        <v>99</v>
      </c>
      <c r="D54" s="32" t="s">
        <v>99</v>
      </c>
      <c r="E54" s="32" t="s">
        <v>100</v>
      </c>
      <c r="F54" s="32" t="s">
        <v>331</v>
      </c>
      <c r="G54" s="19">
        <v>157.93</v>
      </c>
      <c r="H54" s="59">
        <v>0</v>
      </c>
      <c r="I54" s="30">
        <v>23000</v>
      </c>
      <c r="J54" s="65">
        <f t="shared" si="4"/>
        <v>0.023</v>
      </c>
      <c r="K54" s="24">
        <v>0</v>
      </c>
      <c r="L54" s="65">
        <f t="shared" si="5"/>
        <v>0</v>
      </c>
      <c r="M54" s="67">
        <v>23000</v>
      </c>
      <c r="N54" s="66">
        <f t="shared" si="6"/>
        <v>0.023</v>
      </c>
      <c r="O54" s="66">
        <v>21409</v>
      </c>
      <c r="P54" s="66">
        <f t="shared" si="7"/>
        <v>0.021409</v>
      </c>
      <c r="Q54" s="70">
        <v>778053.06</v>
      </c>
      <c r="R54" s="70">
        <v>132797.58</v>
      </c>
      <c r="S54" s="70">
        <v>130030.59</v>
      </c>
      <c r="T54" s="70">
        <v>780820.05</v>
      </c>
      <c r="U54" s="42" t="s">
        <v>523</v>
      </c>
      <c r="V54" s="71"/>
      <c r="W54" s="13"/>
      <c r="X54" s="47"/>
      <c r="Y54" s="47"/>
      <c r="Z54" s="47"/>
    </row>
    <row r="55" s="1" customFormat="1" customHeight="1" spans="1:26">
      <c r="A55" s="22">
        <v>52</v>
      </c>
      <c r="B55" s="32" t="s">
        <v>289</v>
      </c>
      <c r="C55" s="32" t="s">
        <v>99</v>
      </c>
      <c r="D55" s="32"/>
      <c r="E55" s="32"/>
      <c r="F55" s="32" t="s">
        <v>336</v>
      </c>
      <c r="G55" s="19">
        <v>697.13</v>
      </c>
      <c r="H55" s="59">
        <v>0</v>
      </c>
      <c r="I55" s="30">
        <v>4800</v>
      </c>
      <c r="J55" s="65">
        <f t="shared" si="4"/>
        <v>0.0048</v>
      </c>
      <c r="K55" s="24">
        <v>0</v>
      </c>
      <c r="L55" s="65">
        <f t="shared" si="5"/>
        <v>0</v>
      </c>
      <c r="M55" s="67">
        <v>4800</v>
      </c>
      <c r="N55" s="66">
        <f t="shared" si="6"/>
        <v>0.0048</v>
      </c>
      <c r="O55" s="66">
        <v>4407</v>
      </c>
      <c r="P55" s="66">
        <f t="shared" si="7"/>
        <v>0.004407</v>
      </c>
      <c r="Q55" s="70">
        <v>262235.01</v>
      </c>
      <c r="R55" s="70">
        <v>50980.51</v>
      </c>
      <c r="S55" s="70">
        <v>155315.51</v>
      </c>
      <c r="T55" s="70">
        <v>157900.01</v>
      </c>
      <c r="U55" s="42" t="s">
        <v>523</v>
      </c>
      <c r="V55" s="71"/>
      <c r="W55" s="50"/>
      <c r="X55" s="47"/>
      <c r="Y55" s="47"/>
      <c r="Z55" s="47"/>
    </row>
    <row r="56" s="1" customFormat="1" customHeight="1" spans="1:26">
      <c r="A56" s="22">
        <v>53</v>
      </c>
      <c r="B56" s="32" t="s">
        <v>289</v>
      </c>
      <c r="C56" s="32" t="s">
        <v>99</v>
      </c>
      <c r="D56" s="32"/>
      <c r="E56" s="32"/>
      <c r="F56" s="32" t="s">
        <v>338</v>
      </c>
      <c r="G56" s="19">
        <v>257.65</v>
      </c>
      <c r="H56" s="59">
        <v>0</v>
      </c>
      <c r="I56" s="21">
        <v>5500</v>
      </c>
      <c r="J56" s="65">
        <f t="shared" si="4"/>
        <v>0.0055</v>
      </c>
      <c r="K56" s="24">
        <v>0</v>
      </c>
      <c r="L56" s="65">
        <f t="shared" si="5"/>
        <v>0</v>
      </c>
      <c r="M56" s="67">
        <v>5500</v>
      </c>
      <c r="N56" s="66">
        <f t="shared" si="6"/>
        <v>0.0055</v>
      </c>
      <c r="O56" s="66">
        <v>5170</v>
      </c>
      <c r="P56" s="66">
        <f t="shared" si="7"/>
        <v>0.00517</v>
      </c>
      <c r="Q56" s="70">
        <v>5</v>
      </c>
      <c r="R56" s="70">
        <v>35311.92</v>
      </c>
      <c r="S56" s="70">
        <v>477.92</v>
      </c>
      <c r="T56" s="70">
        <v>34839</v>
      </c>
      <c r="U56" s="42" t="s">
        <v>522</v>
      </c>
      <c r="V56" s="71"/>
      <c r="W56" s="50"/>
      <c r="X56" s="47"/>
      <c r="Y56" s="47"/>
      <c r="Z56" s="47"/>
    </row>
    <row r="58" customHeight="1" spans="5:5">
      <c r="E58" s="38"/>
    </row>
  </sheetData>
  <autoFilter xmlns:etc="http://www.wps.cn/officeDocument/2017/etCustomData" ref="A2:Z56" etc:filterBottomFollowUsedRange="0">
    <extLst/>
  </autoFilter>
  <mergeCells count="25">
    <mergeCell ref="A1:U1"/>
    <mergeCell ref="G2:H2"/>
    <mergeCell ref="I2:K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K3:K4"/>
    <mergeCell ref="M2:M4"/>
    <mergeCell ref="O2:O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</mergeCells>
  <printOptions horizontalCentered="1"/>
  <pageMargins left="0" right="0" top="0.78740157480315" bottom="0" header="0.196850393700787" footer="0.196850393700787"/>
  <pageSetup paperSize="9" scale="40" orientation="landscape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zoomScale="70" zoomScaleNormal="70" zoomScaleSheetLayoutView="55" topLeftCell="F35" workbookViewId="0">
      <selection activeCell="AY15" sqref="AY15"/>
    </sheetView>
  </sheetViews>
  <sheetFormatPr defaultColWidth="9.14285714285714" defaultRowHeight="36" customHeight="1"/>
  <cols>
    <col min="1" max="1" width="8.85714285714286" style="9" customWidth="1"/>
    <col min="2" max="2" width="20.1428571428571" style="9" customWidth="1"/>
    <col min="3" max="3" width="21.4285714285714" style="9" customWidth="1"/>
    <col min="4" max="4" width="18.7142857142857" style="10" customWidth="1"/>
    <col min="5" max="5" width="23.5714285714286" style="11" customWidth="1"/>
    <col min="6" max="6" width="33.7142857142857" style="11" customWidth="1"/>
    <col min="7" max="7" width="20" style="9" customWidth="1"/>
    <col min="8" max="8" width="21.1428571428571" style="9" customWidth="1"/>
    <col min="9" max="9" width="21.4285714285714" style="9" customWidth="1"/>
    <col min="10" max="10" width="18.7142857142857" style="9" customWidth="1"/>
    <col min="11" max="11" width="54.8571428571429" style="11" customWidth="1"/>
    <col min="12" max="15" width="38.7142857142857" style="9" customWidth="1"/>
    <col min="16" max="16" width="22.2857142857143" style="9" customWidth="1"/>
    <col min="17" max="16384" width="9.14285714285714" style="9"/>
  </cols>
  <sheetData>
    <row r="1" s="1" customFormat="1" ht="27" customHeight="1" spans="1:16">
      <c r="A1" s="12" t="s">
        <v>524</v>
      </c>
      <c r="B1" s="12"/>
      <c r="C1" s="12"/>
      <c r="D1" s="12"/>
      <c r="E1" s="12"/>
      <c r="F1" s="12"/>
      <c r="G1" s="12"/>
      <c r="H1" s="12"/>
      <c r="I1" s="12"/>
      <c r="J1" s="12"/>
      <c r="K1" s="39"/>
      <c r="L1" s="6"/>
      <c r="M1" s="6"/>
      <c r="N1" s="6"/>
      <c r="O1" s="6"/>
      <c r="P1" s="6"/>
    </row>
    <row r="2" s="2" customFormat="1" ht="25.5" customHeight="1" spans="1:16">
      <c r="A2" s="13" t="s">
        <v>199</v>
      </c>
      <c r="B2" s="14" t="s">
        <v>200</v>
      </c>
      <c r="C2" s="13" t="s">
        <v>89</v>
      </c>
      <c r="D2" s="13" t="s">
        <v>201</v>
      </c>
      <c r="E2" s="13" t="s">
        <v>79</v>
      </c>
      <c r="F2" s="13" t="s">
        <v>80</v>
      </c>
      <c r="G2" s="13"/>
      <c r="H2" s="13"/>
      <c r="I2" s="13" t="s">
        <v>214</v>
      </c>
      <c r="J2" s="13" t="s">
        <v>215</v>
      </c>
      <c r="K2" s="14" t="s">
        <v>238</v>
      </c>
      <c r="L2" s="13" t="s">
        <v>239</v>
      </c>
      <c r="M2" s="40" t="s">
        <v>240</v>
      </c>
      <c r="N2" s="13" t="s">
        <v>241</v>
      </c>
      <c r="O2" s="13" t="s">
        <v>242</v>
      </c>
      <c r="P2" s="13" t="s">
        <v>240</v>
      </c>
    </row>
    <row r="3" s="3" customFormat="1" ht="33" customHeight="1" spans="1:16">
      <c r="A3" s="13"/>
      <c r="B3" s="15"/>
      <c r="C3" s="13"/>
      <c r="D3" s="13"/>
      <c r="E3" s="13"/>
      <c r="F3" s="13"/>
      <c r="G3" s="14" t="s">
        <v>252</v>
      </c>
      <c r="H3" s="14" t="s">
        <v>255</v>
      </c>
      <c r="I3" s="13"/>
      <c r="J3" s="13"/>
      <c r="K3" s="15"/>
      <c r="L3" s="13"/>
      <c r="M3" s="40"/>
      <c r="N3" s="13"/>
      <c r="O3" s="13"/>
      <c r="P3" s="13"/>
    </row>
    <row r="4" s="3" customFormat="1" ht="53.25" customHeight="1" spans="1:16">
      <c r="A4" s="13"/>
      <c r="B4" s="16"/>
      <c r="C4" s="13"/>
      <c r="D4" s="13"/>
      <c r="E4" s="13"/>
      <c r="F4" s="13"/>
      <c r="G4" s="16"/>
      <c r="H4" s="16"/>
      <c r="I4" s="13"/>
      <c r="J4" s="13"/>
      <c r="K4" s="16"/>
      <c r="L4" s="13"/>
      <c r="M4" s="40"/>
      <c r="N4" s="13"/>
      <c r="O4" s="13"/>
      <c r="P4" s="13"/>
    </row>
    <row r="5" s="3" customFormat="1" ht="42.75" customHeight="1" spans="1:16">
      <c r="A5" s="14">
        <v>1</v>
      </c>
      <c r="B5" s="14" t="s">
        <v>262</v>
      </c>
      <c r="C5" s="14">
        <v>2</v>
      </c>
      <c r="D5" s="14">
        <v>3</v>
      </c>
      <c r="E5" s="14">
        <v>4</v>
      </c>
      <c r="F5" s="14">
        <v>5</v>
      </c>
      <c r="G5" s="14" t="s">
        <v>271</v>
      </c>
      <c r="H5" s="14" t="s">
        <v>275</v>
      </c>
      <c r="I5" s="14">
        <v>32</v>
      </c>
      <c r="J5" s="14">
        <v>33</v>
      </c>
      <c r="K5" s="13">
        <v>47</v>
      </c>
      <c r="L5" s="13">
        <v>48</v>
      </c>
      <c r="M5" s="13"/>
      <c r="N5" s="13"/>
      <c r="O5" s="13"/>
      <c r="P5" s="13">
        <v>49</v>
      </c>
    </row>
    <row r="6" s="4" customFormat="1" customHeight="1" spans="1:16">
      <c r="A6" s="17">
        <v>1</v>
      </c>
      <c r="B6" s="18" t="s">
        <v>288</v>
      </c>
      <c r="C6" s="18" t="s">
        <v>99</v>
      </c>
      <c r="D6" s="18" t="s">
        <v>99</v>
      </c>
      <c r="E6" s="19" t="s">
        <v>100</v>
      </c>
      <c r="F6" s="20" t="s">
        <v>101</v>
      </c>
      <c r="G6" s="21">
        <v>0</v>
      </c>
      <c r="H6" s="21">
        <v>0</v>
      </c>
      <c r="I6" s="21">
        <v>791994.5</v>
      </c>
      <c r="J6" s="41">
        <v>378</v>
      </c>
      <c r="K6" s="42" t="s">
        <v>525</v>
      </c>
      <c r="L6" s="43">
        <f>G6/1000000</f>
        <v>0</v>
      </c>
      <c r="M6" s="43">
        <f>H6/1000000</f>
        <v>0</v>
      </c>
      <c r="N6" s="44">
        <v>817372.5</v>
      </c>
      <c r="O6" s="45">
        <f>N6/1000000</f>
        <v>0.8173725</v>
      </c>
      <c r="P6" s="17"/>
    </row>
    <row r="7" s="1" customFormat="1" customHeight="1" spans="1:16">
      <c r="A7" s="22">
        <v>2</v>
      </c>
      <c r="B7" s="23" t="s">
        <v>289</v>
      </c>
      <c r="C7" s="23" t="s">
        <v>99</v>
      </c>
      <c r="D7" s="23" t="s">
        <v>99</v>
      </c>
      <c r="E7" s="23" t="s">
        <v>100</v>
      </c>
      <c r="F7" s="23" t="s">
        <v>108</v>
      </c>
      <c r="G7" s="21">
        <v>0</v>
      </c>
      <c r="H7" s="24">
        <v>0</v>
      </c>
      <c r="I7" s="21">
        <v>743703</v>
      </c>
      <c r="J7" s="41">
        <v>0</v>
      </c>
      <c r="K7" s="46"/>
      <c r="L7" s="43">
        <f t="shared" ref="L7:L38" si="0">G7/1000000</f>
        <v>0</v>
      </c>
      <c r="M7" s="43">
        <f t="shared" ref="M7:M38" si="1">H7/1000000</f>
        <v>0</v>
      </c>
      <c r="N7" s="44">
        <v>743703</v>
      </c>
      <c r="O7" s="45">
        <f t="shared" ref="O7:O38" si="2">N7/1000000</f>
        <v>0.743703</v>
      </c>
      <c r="P7" s="47"/>
    </row>
    <row r="8" s="1" customFormat="1" customHeight="1" spans="1:16">
      <c r="A8" s="22">
        <v>3</v>
      </c>
      <c r="B8" s="23" t="s">
        <v>289</v>
      </c>
      <c r="C8" s="23" t="s">
        <v>99</v>
      </c>
      <c r="D8" s="23" t="s">
        <v>99</v>
      </c>
      <c r="E8" s="23" t="s">
        <v>100</v>
      </c>
      <c r="F8" s="23" t="s">
        <v>104</v>
      </c>
      <c r="G8" s="21">
        <v>0</v>
      </c>
      <c r="H8" s="24">
        <v>638000</v>
      </c>
      <c r="I8" s="21">
        <v>85520</v>
      </c>
      <c r="J8" s="41">
        <v>0</v>
      </c>
      <c r="K8" s="48" t="s">
        <v>465</v>
      </c>
      <c r="L8" s="43">
        <f t="shared" si="0"/>
        <v>0</v>
      </c>
      <c r="M8" s="43">
        <f t="shared" si="1"/>
        <v>0.638</v>
      </c>
      <c r="N8" s="44">
        <v>85520</v>
      </c>
      <c r="O8" s="45">
        <f t="shared" si="2"/>
        <v>0.08552</v>
      </c>
      <c r="P8" s="47"/>
    </row>
    <row r="9" s="5" customFormat="1" customHeight="1" spans="1:16">
      <c r="A9" s="25">
        <v>4</v>
      </c>
      <c r="B9" s="26" t="s">
        <v>288</v>
      </c>
      <c r="C9" s="26" t="s">
        <v>99</v>
      </c>
      <c r="D9" s="26" t="s">
        <v>99</v>
      </c>
      <c r="E9" s="26" t="s">
        <v>100</v>
      </c>
      <c r="F9" s="26" t="s">
        <v>104</v>
      </c>
      <c r="G9" s="21">
        <v>638000</v>
      </c>
      <c r="H9" s="27">
        <v>0</v>
      </c>
      <c r="I9" s="21">
        <v>579692.4</v>
      </c>
      <c r="J9" s="41">
        <v>0</v>
      </c>
      <c r="K9" s="49" t="s">
        <v>496</v>
      </c>
      <c r="L9" s="43">
        <f t="shared" si="0"/>
        <v>0.638</v>
      </c>
      <c r="M9" s="43">
        <f t="shared" si="1"/>
        <v>0</v>
      </c>
      <c r="N9" s="44">
        <v>579692.4</v>
      </c>
      <c r="O9" s="45">
        <f t="shared" si="2"/>
        <v>0.5796924</v>
      </c>
      <c r="P9" s="25"/>
    </row>
    <row r="10" s="1" customFormat="1" customHeight="1" spans="1:16">
      <c r="A10" s="22">
        <v>5</v>
      </c>
      <c r="B10" s="23" t="s">
        <v>289</v>
      </c>
      <c r="C10" s="23" t="s">
        <v>99</v>
      </c>
      <c r="D10" s="23" t="s">
        <v>99</v>
      </c>
      <c r="E10" s="23" t="s">
        <v>100</v>
      </c>
      <c r="F10" s="23" t="s">
        <v>110</v>
      </c>
      <c r="G10" s="21">
        <v>0</v>
      </c>
      <c r="H10" s="28">
        <v>32000</v>
      </c>
      <c r="I10" s="21">
        <v>8273</v>
      </c>
      <c r="J10" s="41">
        <v>24400</v>
      </c>
      <c r="K10" s="42" t="s">
        <v>526</v>
      </c>
      <c r="L10" s="43">
        <f t="shared" si="0"/>
        <v>0</v>
      </c>
      <c r="M10" s="43">
        <f t="shared" si="1"/>
        <v>0.032</v>
      </c>
      <c r="N10" s="44">
        <v>32673</v>
      </c>
      <c r="O10" s="45">
        <f t="shared" si="2"/>
        <v>0.032673</v>
      </c>
      <c r="P10" s="47"/>
    </row>
    <row r="11" s="1" customFormat="1" customHeight="1" spans="1:16">
      <c r="A11" s="22">
        <v>6</v>
      </c>
      <c r="B11" s="23" t="s">
        <v>289</v>
      </c>
      <c r="C11" s="23" t="s">
        <v>99</v>
      </c>
      <c r="D11" s="23" t="s">
        <v>99</v>
      </c>
      <c r="E11" s="23" t="s">
        <v>100</v>
      </c>
      <c r="F11" s="23" t="s">
        <v>111</v>
      </c>
      <c r="G11" s="21">
        <v>21000</v>
      </c>
      <c r="H11" s="24">
        <v>0</v>
      </c>
      <c r="I11" s="21">
        <v>147</v>
      </c>
      <c r="J11" s="41">
        <v>67978</v>
      </c>
      <c r="K11" s="42" t="s">
        <v>527</v>
      </c>
      <c r="L11" s="43">
        <f t="shared" si="0"/>
        <v>0.021</v>
      </c>
      <c r="M11" s="43">
        <f t="shared" si="1"/>
        <v>0</v>
      </c>
      <c r="N11" s="44">
        <v>68125</v>
      </c>
      <c r="O11" s="45">
        <f t="shared" si="2"/>
        <v>0.068125</v>
      </c>
      <c r="P11" s="47"/>
    </row>
    <row r="12" s="1" customFormat="1" customHeight="1" spans="1:16">
      <c r="A12" s="22">
        <v>7</v>
      </c>
      <c r="B12" s="23" t="s">
        <v>289</v>
      </c>
      <c r="C12" s="23" t="s">
        <v>99</v>
      </c>
      <c r="D12" s="23" t="s">
        <v>99</v>
      </c>
      <c r="E12" s="23" t="s">
        <v>100</v>
      </c>
      <c r="F12" s="23" t="s">
        <v>113</v>
      </c>
      <c r="G12" s="21">
        <v>0</v>
      </c>
      <c r="H12" s="24">
        <v>581900</v>
      </c>
      <c r="I12" s="21">
        <v>59414.5</v>
      </c>
      <c r="J12" s="41">
        <v>945</v>
      </c>
      <c r="K12" s="40" t="s">
        <v>497</v>
      </c>
      <c r="L12" s="43">
        <f t="shared" si="0"/>
        <v>0</v>
      </c>
      <c r="M12" s="43">
        <f t="shared" si="1"/>
        <v>0.5819</v>
      </c>
      <c r="N12" s="44">
        <v>60359.5</v>
      </c>
      <c r="O12" s="45">
        <f t="shared" si="2"/>
        <v>0.0603595</v>
      </c>
      <c r="P12" s="47"/>
    </row>
    <row r="13" s="1" customFormat="1" customHeight="1" spans="1:16">
      <c r="A13" s="22">
        <v>8</v>
      </c>
      <c r="B13" s="23" t="s">
        <v>289</v>
      </c>
      <c r="C13" s="23" t="s">
        <v>99</v>
      </c>
      <c r="D13" s="23" t="s">
        <v>99</v>
      </c>
      <c r="E13" s="23" t="s">
        <v>106</v>
      </c>
      <c r="F13" s="23" t="s">
        <v>115</v>
      </c>
      <c r="G13" s="21">
        <v>0</v>
      </c>
      <c r="H13" s="24">
        <v>0</v>
      </c>
      <c r="I13" s="21">
        <v>408740</v>
      </c>
      <c r="J13" s="41">
        <v>0</v>
      </c>
      <c r="K13" s="50" t="s">
        <v>468</v>
      </c>
      <c r="L13" s="43">
        <f t="shared" si="0"/>
        <v>0</v>
      </c>
      <c r="M13" s="43">
        <f t="shared" si="1"/>
        <v>0</v>
      </c>
      <c r="N13" s="44">
        <v>408740</v>
      </c>
      <c r="O13" s="45">
        <f t="shared" si="2"/>
        <v>0.40874</v>
      </c>
      <c r="P13" s="47"/>
    </row>
    <row r="14" s="1" customFormat="1" customHeight="1" spans="1:16">
      <c r="A14" s="22">
        <v>9</v>
      </c>
      <c r="B14" s="23" t="s">
        <v>289</v>
      </c>
      <c r="C14" s="23" t="s">
        <v>99</v>
      </c>
      <c r="D14" s="23" t="s">
        <v>99</v>
      </c>
      <c r="E14" s="23" t="s">
        <v>106</v>
      </c>
      <c r="F14" s="23" t="s">
        <v>116</v>
      </c>
      <c r="G14" s="21">
        <v>73300</v>
      </c>
      <c r="H14" s="24">
        <v>0</v>
      </c>
      <c r="I14" s="21">
        <v>1677</v>
      </c>
      <c r="J14" s="41">
        <v>114098</v>
      </c>
      <c r="K14" s="42" t="s">
        <v>528</v>
      </c>
      <c r="L14" s="43">
        <f t="shared" si="0"/>
        <v>0.0733</v>
      </c>
      <c r="M14" s="43">
        <f t="shared" si="1"/>
        <v>0</v>
      </c>
      <c r="N14" s="44">
        <v>115775</v>
      </c>
      <c r="O14" s="45">
        <f t="shared" si="2"/>
        <v>0.115775</v>
      </c>
      <c r="P14" s="47"/>
    </row>
    <row r="15" s="1" customFormat="1" customHeight="1" spans="1:16">
      <c r="A15" s="22">
        <v>10</v>
      </c>
      <c r="B15" s="23" t="s">
        <v>289</v>
      </c>
      <c r="C15" s="23" t="s">
        <v>99</v>
      </c>
      <c r="D15" s="23" t="s">
        <v>99</v>
      </c>
      <c r="E15" s="23" t="s">
        <v>106</v>
      </c>
      <c r="F15" s="29" t="s">
        <v>117</v>
      </c>
      <c r="G15" s="21">
        <v>0</v>
      </c>
      <c r="H15" s="24">
        <v>0</v>
      </c>
      <c r="I15" s="21">
        <v>774186</v>
      </c>
      <c r="J15" s="41">
        <v>0</v>
      </c>
      <c r="K15" s="46"/>
      <c r="L15" s="43">
        <f t="shared" si="0"/>
        <v>0</v>
      </c>
      <c r="M15" s="43">
        <f t="shared" si="1"/>
        <v>0</v>
      </c>
      <c r="N15" s="44">
        <v>774186</v>
      </c>
      <c r="O15" s="45">
        <f t="shared" si="2"/>
        <v>0.774186</v>
      </c>
      <c r="P15" s="47"/>
    </row>
    <row r="16" s="1" customFormat="1" customHeight="1" spans="1:16">
      <c r="A16" s="22">
        <v>11</v>
      </c>
      <c r="B16" s="23" t="s">
        <v>289</v>
      </c>
      <c r="C16" s="23" t="s">
        <v>99</v>
      </c>
      <c r="D16" s="23" t="s">
        <v>99</v>
      </c>
      <c r="E16" s="23" t="s">
        <v>106</v>
      </c>
      <c r="F16" s="29" t="s">
        <v>118</v>
      </c>
      <c r="G16" s="21">
        <v>120000</v>
      </c>
      <c r="H16" s="24">
        <v>0</v>
      </c>
      <c r="I16" s="21">
        <v>971616</v>
      </c>
      <c r="J16" s="41">
        <v>0</v>
      </c>
      <c r="K16" s="40" t="s">
        <v>500</v>
      </c>
      <c r="L16" s="43">
        <f t="shared" si="0"/>
        <v>0.12</v>
      </c>
      <c r="M16" s="43">
        <f t="shared" si="1"/>
        <v>0</v>
      </c>
      <c r="N16" s="44">
        <v>1446616</v>
      </c>
      <c r="O16" s="45">
        <f t="shared" si="2"/>
        <v>1.446616</v>
      </c>
      <c r="P16" s="47"/>
    </row>
    <row r="17" s="1" customFormat="1" customHeight="1" spans="1:16">
      <c r="A17" s="22">
        <v>12</v>
      </c>
      <c r="B17" s="23" t="s">
        <v>289</v>
      </c>
      <c r="C17" s="23" t="s">
        <v>99</v>
      </c>
      <c r="D17" s="23" t="s">
        <v>99</v>
      </c>
      <c r="E17" s="23" t="s">
        <v>106</v>
      </c>
      <c r="F17" s="23" t="s">
        <v>119</v>
      </c>
      <c r="G17" s="21">
        <v>100210</v>
      </c>
      <c r="H17" s="24">
        <v>0</v>
      </c>
      <c r="I17" s="21">
        <v>2150</v>
      </c>
      <c r="J17" s="41">
        <v>154674</v>
      </c>
      <c r="K17" s="40" t="s">
        <v>529</v>
      </c>
      <c r="L17" s="43">
        <f t="shared" si="0"/>
        <v>0.10021</v>
      </c>
      <c r="M17" s="43">
        <f t="shared" si="1"/>
        <v>0</v>
      </c>
      <c r="N17" s="44">
        <v>156824</v>
      </c>
      <c r="O17" s="45">
        <f t="shared" si="2"/>
        <v>0.156824</v>
      </c>
      <c r="P17" s="47"/>
    </row>
    <row r="18" s="6" customFormat="1" customHeight="1" spans="1:16">
      <c r="A18" s="22">
        <v>13</v>
      </c>
      <c r="B18" s="23" t="s">
        <v>289</v>
      </c>
      <c r="C18" s="23" t="s">
        <v>99</v>
      </c>
      <c r="D18" s="23" t="s">
        <v>99</v>
      </c>
      <c r="E18" s="23" t="s">
        <v>106</v>
      </c>
      <c r="F18" s="29" t="s">
        <v>120</v>
      </c>
      <c r="G18" s="21">
        <v>0</v>
      </c>
      <c r="H18" s="30">
        <v>120000</v>
      </c>
      <c r="I18" s="21">
        <v>483298.75</v>
      </c>
      <c r="J18" s="41">
        <v>0</v>
      </c>
      <c r="K18" s="42" t="s">
        <v>530</v>
      </c>
      <c r="L18" s="43">
        <f t="shared" si="0"/>
        <v>0</v>
      </c>
      <c r="M18" s="43">
        <f t="shared" si="1"/>
        <v>0.12</v>
      </c>
      <c r="N18" s="44">
        <v>1377298.75</v>
      </c>
      <c r="O18" s="45">
        <f t="shared" si="2"/>
        <v>1.37729875</v>
      </c>
      <c r="P18" s="22"/>
    </row>
    <row r="19" s="6" customFormat="1" customHeight="1" spans="1:16">
      <c r="A19" s="22">
        <v>14</v>
      </c>
      <c r="B19" s="23" t="s">
        <v>289</v>
      </c>
      <c r="C19" s="23" t="s">
        <v>99</v>
      </c>
      <c r="D19" s="23" t="s">
        <v>99</v>
      </c>
      <c r="E19" s="23" t="s">
        <v>106</v>
      </c>
      <c r="F19" s="23" t="s">
        <v>126</v>
      </c>
      <c r="G19" s="21">
        <v>0</v>
      </c>
      <c r="H19" s="30">
        <v>0</v>
      </c>
      <c r="I19" s="21">
        <v>379</v>
      </c>
      <c r="J19" s="41">
        <v>27917</v>
      </c>
      <c r="K19" s="51"/>
      <c r="L19" s="43">
        <f t="shared" si="0"/>
        <v>0</v>
      </c>
      <c r="M19" s="43">
        <f t="shared" si="1"/>
        <v>0</v>
      </c>
      <c r="N19" s="44">
        <v>28296</v>
      </c>
      <c r="O19" s="45">
        <f t="shared" si="2"/>
        <v>0.028296</v>
      </c>
      <c r="P19" s="22"/>
    </row>
    <row r="20" s="6" customFormat="1" customHeight="1" spans="1:16">
      <c r="A20" s="22">
        <v>15</v>
      </c>
      <c r="B20" s="23" t="s">
        <v>289</v>
      </c>
      <c r="C20" s="23" t="s">
        <v>99</v>
      </c>
      <c r="D20" s="23" t="s">
        <v>99</v>
      </c>
      <c r="E20" s="23" t="s">
        <v>106</v>
      </c>
      <c r="F20" s="29" t="s">
        <v>107</v>
      </c>
      <c r="G20" s="21">
        <v>90000</v>
      </c>
      <c r="H20" s="30">
        <v>0</v>
      </c>
      <c r="I20" s="21">
        <v>366445</v>
      </c>
      <c r="J20" s="41">
        <v>15362</v>
      </c>
      <c r="K20" s="40" t="s">
        <v>503</v>
      </c>
      <c r="L20" s="43">
        <f t="shared" si="0"/>
        <v>0.09</v>
      </c>
      <c r="M20" s="43">
        <f t="shared" si="1"/>
        <v>0</v>
      </c>
      <c r="N20" s="44">
        <v>381807</v>
      </c>
      <c r="O20" s="45">
        <f t="shared" si="2"/>
        <v>0.381807</v>
      </c>
      <c r="P20" s="22"/>
    </row>
    <row r="21" s="5" customFormat="1" customHeight="1" spans="1:16">
      <c r="A21" s="25">
        <v>16</v>
      </c>
      <c r="B21" s="26" t="s">
        <v>288</v>
      </c>
      <c r="C21" s="26" t="s">
        <v>99</v>
      </c>
      <c r="D21" s="26" t="s">
        <v>99</v>
      </c>
      <c r="E21" s="26" t="s">
        <v>106</v>
      </c>
      <c r="F21" s="29" t="s">
        <v>107</v>
      </c>
      <c r="G21" s="21">
        <v>581900</v>
      </c>
      <c r="H21" s="27">
        <v>0</v>
      </c>
      <c r="I21" s="21">
        <v>507983</v>
      </c>
      <c r="J21" s="41"/>
      <c r="K21" s="42" t="s">
        <v>476</v>
      </c>
      <c r="L21" s="43">
        <f t="shared" si="0"/>
        <v>0.5819</v>
      </c>
      <c r="M21" s="43">
        <f t="shared" si="1"/>
        <v>0</v>
      </c>
      <c r="N21" s="44">
        <v>507983</v>
      </c>
      <c r="O21" s="45">
        <f t="shared" si="2"/>
        <v>0.507983</v>
      </c>
      <c r="P21" s="25"/>
    </row>
    <row r="22" s="6" customFormat="1" customHeight="1" spans="1:16">
      <c r="A22" s="22">
        <v>17</v>
      </c>
      <c r="B22" s="23" t="s">
        <v>289</v>
      </c>
      <c r="C22" s="23" t="s">
        <v>99</v>
      </c>
      <c r="D22" s="23" t="s">
        <v>99</v>
      </c>
      <c r="E22" s="23" t="s">
        <v>106</v>
      </c>
      <c r="F22" s="23" t="s">
        <v>127</v>
      </c>
      <c r="G22" s="21">
        <v>0</v>
      </c>
      <c r="H22" s="31">
        <v>90000</v>
      </c>
      <c r="I22" s="21">
        <v>72589</v>
      </c>
      <c r="J22" s="41">
        <v>378</v>
      </c>
      <c r="K22" s="42" t="s">
        <v>531</v>
      </c>
      <c r="L22" s="43">
        <f t="shared" si="0"/>
        <v>0</v>
      </c>
      <c r="M22" s="43">
        <f t="shared" si="1"/>
        <v>0.09</v>
      </c>
      <c r="N22" s="44">
        <v>72967</v>
      </c>
      <c r="O22" s="45">
        <f t="shared" si="2"/>
        <v>0.072967</v>
      </c>
      <c r="P22" s="22"/>
    </row>
    <row r="23" s="6" customFormat="1" customHeight="1" spans="1:16">
      <c r="A23" s="22">
        <v>18</v>
      </c>
      <c r="B23" s="23" t="s">
        <v>289</v>
      </c>
      <c r="C23" s="23" t="s">
        <v>99</v>
      </c>
      <c r="D23" s="23" t="s">
        <v>99</v>
      </c>
      <c r="E23" s="23" t="s">
        <v>106</v>
      </c>
      <c r="F23" s="23" t="s">
        <v>128</v>
      </c>
      <c r="G23" s="21">
        <v>0</v>
      </c>
      <c r="H23" s="30">
        <v>73300</v>
      </c>
      <c r="I23" s="21">
        <v>426288</v>
      </c>
      <c r="J23" s="41">
        <v>0</v>
      </c>
      <c r="K23" s="42" t="s">
        <v>532</v>
      </c>
      <c r="L23" s="43">
        <f t="shared" si="0"/>
        <v>0</v>
      </c>
      <c r="M23" s="43">
        <f t="shared" si="1"/>
        <v>0.0733</v>
      </c>
      <c r="N23" s="44">
        <v>426288</v>
      </c>
      <c r="O23" s="45">
        <f t="shared" si="2"/>
        <v>0.426288</v>
      </c>
      <c r="P23" s="22"/>
    </row>
    <row r="24" s="6" customFormat="1" customHeight="1" spans="1:16">
      <c r="A24" s="22">
        <v>19</v>
      </c>
      <c r="B24" s="23" t="s">
        <v>289</v>
      </c>
      <c r="C24" s="23" t="s">
        <v>99</v>
      </c>
      <c r="D24" s="23" t="s">
        <v>99</v>
      </c>
      <c r="E24" s="23" t="s">
        <v>106</v>
      </c>
      <c r="F24" s="23" t="s">
        <v>129</v>
      </c>
      <c r="G24" s="21">
        <v>0</v>
      </c>
      <c r="H24" s="30">
        <v>300800</v>
      </c>
      <c r="I24" s="21">
        <v>329226.4</v>
      </c>
      <c r="J24" s="41">
        <v>0</v>
      </c>
      <c r="K24" s="42" t="s">
        <v>533</v>
      </c>
      <c r="L24" s="43">
        <f t="shared" si="0"/>
        <v>0</v>
      </c>
      <c r="M24" s="43">
        <f t="shared" si="1"/>
        <v>0.3008</v>
      </c>
      <c r="N24" s="44">
        <v>910705.4</v>
      </c>
      <c r="O24" s="45">
        <f t="shared" si="2"/>
        <v>0.9107054</v>
      </c>
      <c r="P24" s="22"/>
    </row>
    <row r="25" s="6" customFormat="1" customHeight="1" spans="1:16">
      <c r="A25" s="22">
        <v>20</v>
      </c>
      <c r="B25" s="23" t="s">
        <v>289</v>
      </c>
      <c r="C25" s="23" t="s">
        <v>99</v>
      </c>
      <c r="D25" s="23" t="s">
        <v>99</v>
      </c>
      <c r="E25" s="23" t="s">
        <v>106</v>
      </c>
      <c r="F25" s="23" t="s">
        <v>130</v>
      </c>
      <c r="G25" s="21">
        <v>0</v>
      </c>
      <c r="H25" s="30">
        <v>0</v>
      </c>
      <c r="I25" s="21">
        <v>88000</v>
      </c>
      <c r="J25" s="41">
        <v>0</v>
      </c>
      <c r="K25" s="51" t="s">
        <v>468</v>
      </c>
      <c r="L25" s="43">
        <f t="shared" si="0"/>
        <v>0</v>
      </c>
      <c r="M25" s="43">
        <f t="shared" si="1"/>
        <v>0</v>
      </c>
      <c r="N25" s="44">
        <v>513000</v>
      </c>
      <c r="O25" s="45">
        <f t="shared" si="2"/>
        <v>0.513</v>
      </c>
      <c r="P25" s="22"/>
    </row>
    <row r="26" s="1" customFormat="1" customHeight="1" spans="1:16">
      <c r="A26" s="22">
        <v>21</v>
      </c>
      <c r="B26" s="23" t="s">
        <v>289</v>
      </c>
      <c r="C26" s="23" t="s">
        <v>99</v>
      </c>
      <c r="D26" s="23" t="s">
        <v>99</v>
      </c>
      <c r="E26" s="23" t="s">
        <v>106</v>
      </c>
      <c r="F26" s="23" t="s">
        <v>131</v>
      </c>
      <c r="G26" s="21">
        <v>0</v>
      </c>
      <c r="H26" s="24">
        <v>0</v>
      </c>
      <c r="I26" s="21">
        <v>0</v>
      </c>
      <c r="J26" s="41">
        <v>43969</v>
      </c>
      <c r="K26" s="46"/>
      <c r="L26" s="43">
        <f t="shared" si="0"/>
        <v>0</v>
      </c>
      <c r="M26" s="43">
        <f t="shared" si="1"/>
        <v>0</v>
      </c>
      <c r="N26" s="44">
        <v>43969</v>
      </c>
      <c r="O26" s="45">
        <f t="shared" si="2"/>
        <v>0.043969</v>
      </c>
      <c r="P26" s="47"/>
    </row>
    <row r="27" s="1" customFormat="1" customHeight="1" spans="1:16">
      <c r="A27" s="22">
        <v>22</v>
      </c>
      <c r="B27" s="23" t="s">
        <v>289</v>
      </c>
      <c r="C27" s="23" t="s">
        <v>99</v>
      </c>
      <c r="D27" s="23" t="s">
        <v>305</v>
      </c>
      <c r="E27" s="23" t="s">
        <v>133</v>
      </c>
      <c r="F27" s="23" t="s">
        <v>134</v>
      </c>
      <c r="G27" s="21">
        <v>0</v>
      </c>
      <c r="H27" s="24">
        <v>0</v>
      </c>
      <c r="I27" s="21">
        <v>1009</v>
      </c>
      <c r="J27" s="41">
        <v>87562</v>
      </c>
      <c r="K27" s="46"/>
      <c r="L27" s="43">
        <f t="shared" si="0"/>
        <v>0</v>
      </c>
      <c r="M27" s="43">
        <f t="shared" si="1"/>
        <v>0</v>
      </c>
      <c r="N27" s="44">
        <v>88571</v>
      </c>
      <c r="O27" s="45">
        <f t="shared" si="2"/>
        <v>0.088571</v>
      </c>
      <c r="P27" s="47"/>
    </row>
    <row r="28" s="1" customFormat="1" customHeight="1" spans="1:16">
      <c r="A28" s="22">
        <v>23</v>
      </c>
      <c r="B28" s="23" t="s">
        <v>289</v>
      </c>
      <c r="C28" s="23" t="s">
        <v>99</v>
      </c>
      <c r="D28" s="23" t="s">
        <v>305</v>
      </c>
      <c r="E28" s="23" t="s">
        <v>133</v>
      </c>
      <c r="F28" s="23" t="s">
        <v>135</v>
      </c>
      <c r="G28" s="21">
        <v>0</v>
      </c>
      <c r="H28" s="24">
        <v>0</v>
      </c>
      <c r="I28" s="21">
        <v>0</v>
      </c>
      <c r="J28" s="41">
        <v>22633</v>
      </c>
      <c r="K28" s="46"/>
      <c r="L28" s="43">
        <f t="shared" si="0"/>
        <v>0</v>
      </c>
      <c r="M28" s="43">
        <f t="shared" si="1"/>
        <v>0</v>
      </c>
      <c r="N28" s="44">
        <v>22633</v>
      </c>
      <c r="O28" s="45">
        <f t="shared" si="2"/>
        <v>0.022633</v>
      </c>
      <c r="P28" s="47"/>
    </row>
    <row r="29" s="1" customFormat="1" customHeight="1" spans="1:16">
      <c r="A29" s="22">
        <v>24</v>
      </c>
      <c r="B29" s="23" t="s">
        <v>289</v>
      </c>
      <c r="C29" s="23" t="s">
        <v>99</v>
      </c>
      <c r="D29" s="23" t="s">
        <v>305</v>
      </c>
      <c r="E29" s="23" t="s">
        <v>136</v>
      </c>
      <c r="F29" s="23" t="s">
        <v>137</v>
      </c>
      <c r="G29" s="21">
        <v>76700</v>
      </c>
      <c r="H29" s="24">
        <v>0</v>
      </c>
      <c r="I29" s="21">
        <v>357</v>
      </c>
      <c r="J29" s="41">
        <v>132238</v>
      </c>
      <c r="K29" s="42" t="s">
        <v>517</v>
      </c>
      <c r="L29" s="43">
        <f t="shared" si="0"/>
        <v>0.0767</v>
      </c>
      <c r="M29" s="43">
        <f t="shared" si="1"/>
        <v>0</v>
      </c>
      <c r="N29" s="44">
        <v>132595</v>
      </c>
      <c r="O29" s="45">
        <f t="shared" si="2"/>
        <v>0.132595</v>
      </c>
      <c r="P29" s="47"/>
    </row>
    <row r="30" s="1" customFormat="1" customHeight="1" spans="1:16">
      <c r="A30" s="22">
        <v>25</v>
      </c>
      <c r="B30" s="23" t="s">
        <v>289</v>
      </c>
      <c r="C30" s="23" t="s">
        <v>99</v>
      </c>
      <c r="D30" s="23" t="s">
        <v>305</v>
      </c>
      <c r="E30" s="23" t="s">
        <v>136</v>
      </c>
      <c r="F30" s="23" t="s">
        <v>138</v>
      </c>
      <c r="G30" s="21">
        <v>0</v>
      </c>
      <c r="H30" s="24">
        <v>0</v>
      </c>
      <c r="I30" s="21">
        <v>219</v>
      </c>
      <c r="J30" s="41">
        <v>23006</v>
      </c>
      <c r="K30" s="46"/>
      <c r="L30" s="43">
        <f t="shared" si="0"/>
        <v>0</v>
      </c>
      <c r="M30" s="43">
        <f t="shared" si="1"/>
        <v>0</v>
      </c>
      <c r="N30" s="44">
        <v>23225</v>
      </c>
      <c r="O30" s="45">
        <f t="shared" si="2"/>
        <v>0.023225</v>
      </c>
      <c r="P30" s="47"/>
    </row>
    <row r="31" s="1" customFormat="1" customHeight="1" spans="1:16">
      <c r="A31" s="22">
        <v>26</v>
      </c>
      <c r="B31" s="23" t="s">
        <v>289</v>
      </c>
      <c r="C31" s="23" t="s">
        <v>99</v>
      </c>
      <c r="D31" s="23" t="s">
        <v>305</v>
      </c>
      <c r="E31" s="23" t="s">
        <v>136</v>
      </c>
      <c r="F31" s="23" t="s">
        <v>139</v>
      </c>
      <c r="G31" s="21">
        <v>45600</v>
      </c>
      <c r="H31" s="24">
        <v>0</v>
      </c>
      <c r="I31" s="21">
        <v>114</v>
      </c>
      <c r="J31" s="41">
        <v>81658</v>
      </c>
      <c r="K31" s="42" t="s">
        <v>507</v>
      </c>
      <c r="L31" s="43">
        <f t="shared" si="0"/>
        <v>0.0456</v>
      </c>
      <c r="M31" s="43">
        <f t="shared" si="1"/>
        <v>0</v>
      </c>
      <c r="N31" s="44">
        <v>81772</v>
      </c>
      <c r="O31" s="45">
        <f t="shared" si="2"/>
        <v>0.081772</v>
      </c>
      <c r="P31" s="47"/>
    </row>
    <row r="32" s="1" customFormat="1" customHeight="1" spans="1:16">
      <c r="A32" s="22">
        <v>27</v>
      </c>
      <c r="B32" s="23" t="s">
        <v>289</v>
      </c>
      <c r="C32" s="23" t="s">
        <v>99</v>
      </c>
      <c r="D32" s="23" t="s">
        <v>305</v>
      </c>
      <c r="E32" s="23" t="s">
        <v>136</v>
      </c>
      <c r="F32" s="23" t="s">
        <v>140</v>
      </c>
      <c r="G32" s="21">
        <v>0</v>
      </c>
      <c r="H32" s="24">
        <v>0</v>
      </c>
      <c r="I32" s="21">
        <v>128</v>
      </c>
      <c r="J32" s="41">
        <v>51843</v>
      </c>
      <c r="K32" s="46"/>
      <c r="L32" s="43">
        <f t="shared" si="0"/>
        <v>0</v>
      </c>
      <c r="M32" s="43">
        <f t="shared" si="1"/>
        <v>0</v>
      </c>
      <c r="N32" s="44">
        <v>51971</v>
      </c>
      <c r="O32" s="45">
        <f t="shared" si="2"/>
        <v>0.051971</v>
      </c>
      <c r="P32" s="47"/>
    </row>
    <row r="33" s="1" customFormat="1" customHeight="1" spans="1:16">
      <c r="A33" s="22">
        <v>28</v>
      </c>
      <c r="B33" s="23" t="s">
        <v>289</v>
      </c>
      <c r="C33" s="23" t="s">
        <v>99</v>
      </c>
      <c r="D33" s="23" t="s">
        <v>305</v>
      </c>
      <c r="E33" s="23" t="s">
        <v>136</v>
      </c>
      <c r="F33" s="23" t="s">
        <v>141</v>
      </c>
      <c r="G33" s="21">
        <v>56401</v>
      </c>
      <c r="H33" s="24">
        <v>0</v>
      </c>
      <c r="I33" s="21">
        <v>9</v>
      </c>
      <c r="J33" s="41">
        <v>109801</v>
      </c>
      <c r="K33" s="42" t="s">
        <v>509</v>
      </c>
      <c r="L33" s="43">
        <f t="shared" si="0"/>
        <v>0.056401</v>
      </c>
      <c r="M33" s="43">
        <f t="shared" si="1"/>
        <v>0</v>
      </c>
      <c r="N33" s="44">
        <v>109810</v>
      </c>
      <c r="O33" s="45">
        <f t="shared" si="2"/>
        <v>0.10981</v>
      </c>
      <c r="P33" s="47"/>
    </row>
    <row r="34" s="1" customFormat="1" customHeight="1" spans="1:16">
      <c r="A34" s="22">
        <v>29</v>
      </c>
      <c r="B34" s="23" t="s">
        <v>289</v>
      </c>
      <c r="C34" s="23" t="s">
        <v>99</v>
      </c>
      <c r="D34" s="23" t="s">
        <v>305</v>
      </c>
      <c r="E34" s="23" t="s">
        <v>136</v>
      </c>
      <c r="F34" s="23" t="s">
        <v>142</v>
      </c>
      <c r="G34" s="21">
        <v>12950</v>
      </c>
      <c r="H34" s="24">
        <v>0</v>
      </c>
      <c r="I34" s="21">
        <v>330</v>
      </c>
      <c r="J34" s="41">
        <v>50333</v>
      </c>
      <c r="K34" s="42" t="s">
        <v>508</v>
      </c>
      <c r="L34" s="43">
        <f t="shared" si="0"/>
        <v>0.01295</v>
      </c>
      <c r="M34" s="43">
        <f t="shared" si="1"/>
        <v>0</v>
      </c>
      <c r="N34" s="44">
        <v>50663</v>
      </c>
      <c r="O34" s="45">
        <f t="shared" si="2"/>
        <v>0.050663</v>
      </c>
      <c r="P34" s="47"/>
    </row>
    <row r="35" s="1" customFormat="1" customHeight="1" spans="1:16">
      <c r="A35" s="22">
        <v>30</v>
      </c>
      <c r="B35" s="23" t="s">
        <v>289</v>
      </c>
      <c r="C35" s="23" t="s">
        <v>99</v>
      </c>
      <c r="D35" s="23" t="s">
        <v>305</v>
      </c>
      <c r="E35" s="23" t="s">
        <v>136</v>
      </c>
      <c r="F35" s="23" t="s">
        <v>143</v>
      </c>
      <c r="G35" s="21">
        <v>0</v>
      </c>
      <c r="H35" s="24">
        <v>7000</v>
      </c>
      <c r="I35" s="21">
        <v>36</v>
      </c>
      <c r="J35" s="41">
        <v>23916</v>
      </c>
      <c r="K35" s="42" t="s">
        <v>511</v>
      </c>
      <c r="L35" s="43">
        <f t="shared" si="0"/>
        <v>0</v>
      </c>
      <c r="M35" s="43">
        <f t="shared" si="1"/>
        <v>0.007</v>
      </c>
      <c r="N35" s="44">
        <v>23952</v>
      </c>
      <c r="O35" s="45">
        <f t="shared" si="2"/>
        <v>0.023952</v>
      </c>
      <c r="P35" s="47"/>
    </row>
    <row r="36" s="1" customFormat="1" customHeight="1" spans="1:16">
      <c r="A36" s="22">
        <v>31</v>
      </c>
      <c r="B36" s="23" t="s">
        <v>289</v>
      </c>
      <c r="C36" s="23" t="s">
        <v>99</v>
      </c>
      <c r="D36" s="23" t="s">
        <v>305</v>
      </c>
      <c r="E36" s="23" t="s">
        <v>136</v>
      </c>
      <c r="F36" s="23" t="s">
        <v>147</v>
      </c>
      <c r="G36" s="21">
        <v>0</v>
      </c>
      <c r="H36" s="24">
        <v>45600</v>
      </c>
      <c r="I36" s="21">
        <v>314279.3</v>
      </c>
      <c r="J36" s="41">
        <v>0</v>
      </c>
      <c r="K36" s="42" t="s">
        <v>512</v>
      </c>
      <c r="L36" s="43">
        <f t="shared" si="0"/>
        <v>0</v>
      </c>
      <c r="M36" s="43">
        <f t="shared" si="1"/>
        <v>0.0456</v>
      </c>
      <c r="N36" s="44">
        <v>314279.3</v>
      </c>
      <c r="O36" s="45">
        <f t="shared" si="2"/>
        <v>0.3142793</v>
      </c>
      <c r="P36" s="47"/>
    </row>
    <row r="37" s="1" customFormat="1" customHeight="1" spans="1:16">
      <c r="A37" s="22">
        <v>32</v>
      </c>
      <c r="B37" s="23" t="s">
        <v>289</v>
      </c>
      <c r="C37" s="23" t="s">
        <v>99</v>
      </c>
      <c r="D37" s="23" t="s">
        <v>305</v>
      </c>
      <c r="E37" s="23" t="s">
        <v>136</v>
      </c>
      <c r="F37" s="23" t="s">
        <v>148</v>
      </c>
      <c r="G37" s="21">
        <v>0</v>
      </c>
      <c r="H37" s="24">
        <v>12950</v>
      </c>
      <c r="I37" s="21">
        <v>976</v>
      </c>
      <c r="J37" s="41">
        <v>0</v>
      </c>
      <c r="K37" s="42" t="s">
        <v>534</v>
      </c>
      <c r="L37" s="43">
        <f t="shared" si="0"/>
        <v>0</v>
      </c>
      <c r="M37" s="43">
        <f t="shared" si="1"/>
        <v>0.01295</v>
      </c>
      <c r="N37" s="44">
        <v>976</v>
      </c>
      <c r="O37" s="45">
        <f t="shared" si="2"/>
        <v>0.000976</v>
      </c>
      <c r="P37" s="47"/>
    </row>
    <row r="38" s="1" customFormat="1" customHeight="1" spans="1:16">
      <c r="A38" s="22">
        <v>33</v>
      </c>
      <c r="B38" s="23" t="s">
        <v>289</v>
      </c>
      <c r="C38" s="23" t="s">
        <v>99</v>
      </c>
      <c r="D38" s="23" t="s">
        <v>305</v>
      </c>
      <c r="E38" s="23" t="s">
        <v>136</v>
      </c>
      <c r="F38" s="23" t="s">
        <v>150</v>
      </c>
      <c r="G38" s="21">
        <v>0</v>
      </c>
      <c r="H38" s="24">
        <v>56401</v>
      </c>
      <c r="I38" s="21">
        <v>152897</v>
      </c>
      <c r="J38" s="41">
        <v>0</v>
      </c>
      <c r="K38" s="42" t="s">
        <v>514</v>
      </c>
      <c r="L38" s="43">
        <f t="shared" si="0"/>
        <v>0</v>
      </c>
      <c r="M38" s="43">
        <f t="shared" si="1"/>
        <v>0.056401</v>
      </c>
      <c r="N38" s="44">
        <v>152897</v>
      </c>
      <c r="O38" s="45">
        <f t="shared" si="2"/>
        <v>0.152897</v>
      </c>
      <c r="P38" s="47"/>
    </row>
    <row r="39" s="1" customFormat="1" customHeight="1" spans="1:16">
      <c r="A39" s="22">
        <v>34</v>
      </c>
      <c r="B39" s="23" t="s">
        <v>289</v>
      </c>
      <c r="C39" s="23" t="s">
        <v>99</v>
      </c>
      <c r="D39" s="23" t="s">
        <v>305</v>
      </c>
      <c r="E39" s="23" t="s">
        <v>136</v>
      </c>
      <c r="F39" s="23" t="s">
        <v>153</v>
      </c>
      <c r="G39" s="21">
        <v>0</v>
      </c>
      <c r="H39" s="24">
        <v>0</v>
      </c>
      <c r="I39" s="21">
        <v>111260.5</v>
      </c>
      <c r="J39" s="41">
        <v>0</v>
      </c>
      <c r="K39" s="46"/>
      <c r="L39" s="43">
        <f t="shared" ref="L39:L56" si="3">G39/1000000</f>
        <v>0</v>
      </c>
      <c r="M39" s="43">
        <f t="shared" ref="M39:M56" si="4">H39/1000000</f>
        <v>0</v>
      </c>
      <c r="N39" s="44">
        <v>111260.5</v>
      </c>
      <c r="O39" s="45">
        <f t="shared" ref="O39:O56" si="5">N39/1000000</f>
        <v>0.1112605</v>
      </c>
      <c r="P39" s="47"/>
    </row>
    <row r="40" s="1" customFormat="1" customHeight="1" spans="1:16">
      <c r="A40" s="22">
        <v>35</v>
      </c>
      <c r="B40" s="23" t="s">
        <v>289</v>
      </c>
      <c r="C40" s="23" t="s">
        <v>99</v>
      </c>
      <c r="D40" s="23" t="s">
        <v>305</v>
      </c>
      <c r="E40" s="23" t="s">
        <v>136</v>
      </c>
      <c r="F40" s="23" t="s">
        <v>155</v>
      </c>
      <c r="G40" s="21">
        <v>0</v>
      </c>
      <c r="H40" s="24">
        <v>76700</v>
      </c>
      <c r="I40" s="21">
        <v>131867.4</v>
      </c>
      <c r="J40" s="41">
        <v>0</v>
      </c>
      <c r="K40" s="42" t="s">
        <v>535</v>
      </c>
      <c r="L40" s="43">
        <f t="shared" si="3"/>
        <v>0</v>
      </c>
      <c r="M40" s="43">
        <f t="shared" si="4"/>
        <v>0.0767</v>
      </c>
      <c r="N40" s="44">
        <v>131867.4</v>
      </c>
      <c r="O40" s="45">
        <f t="shared" si="5"/>
        <v>0.1318674</v>
      </c>
      <c r="P40" s="47"/>
    </row>
    <row r="41" s="1" customFormat="1" customHeight="1" spans="1:16">
      <c r="A41" s="22">
        <v>36</v>
      </c>
      <c r="B41" s="23" t="s">
        <v>289</v>
      </c>
      <c r="C41" s="23" t="s">
        <v>99</v>
      </c>
      <c r="D41" s="23" t="s">
        <v>305</v>
      </c>
      <c r="E41" s="23" t="s">
        <v>136</v>
      </c>
      <c r="F41" s="23" t="s">
        <v>157</v>
      </c>
      <c r="G41" s="21">
        <v>0</v>
      </c>
      <c r="H41" s="24">
        <v>0</v>
      </c>
      <c r="I41" s="21">
        <v>1056233</v>
      </c>
      <c r="J41" s="41">
        <v>0</v>
      </c>
      <c r="K41" s="50" t="s">
        <v>468</v>
      </c>
      <c r="L41" s="43">
        <f t="shared" si="3"/>
        <v>0</v>
      </c>
      <c r="M41" s="43">
        <f t="shared" si="4"/>
        <v>0</v>
      </c>
      <c r="N41" s="44">
        <v>1056233</v>
      </c>
      <c r="O41" s="45">
        <f t="shared" si="5"/>
        <v>1.056233</v>
      </c>
      <c r="P41" s="47"/>
    </row>
    <row r="42" s="1" customFormat="1" customHeight="1" spans="1:16">
      <c r="A42" s="22">
        <v>37</v>
      </c>
      <c r="B42" s="23" t="s">
        <v>289</v>
      </c>
      <c r="C42" s="23" t="s">
        <v>99</v>
      </c>
      <c r="D42" s="23" t="s">
        <v>305</v>
      </c>
      <c r="E42" s="23" t="s">
        <v>136</v>
      </c>
      <c r="F42" s="23" t="s">
        <v>158</v>
      </c>
      <c r="G42" s="21">
        <v>0</v>
      </c>
      <c r="H42" s="24">
        <v>0</v>
      </c>
      <c r="I42" s="21">
        <v>1</v>
      </c>
      <c r="J42" s="41">
        <v>56139</v>
      </c>
      <c r="K42" s="46"/>
      <c r="L42" s="43">
        <f t="shared" si="3"/>
        <v>0</v>
      </c>
      <c r="M42" s="43">
        <f t="shared" si="4"/>
        <v>0</v>
      </c>
      <c r="N42" s="44">
        <v>56140</v>
      </c>
      <c r="O42" s="45">
        <f t="shared" si="5"/>
        <v>0.05614</v>
      </c>
      <c r="P42" s="47"/>
    </row>
    <row r="43" s="1" customFormat="1" customHeight="1" spans="1:16">
      <c r="A43" s="22">
        <v>38</v>
      </c>
      <c r="B43" s="23" t="s">
        <v>289</v>
      </c>
      <c r="C43" s="23" t="s">
        <v>99</v>
      </c>
      <c r="D43" s="23" t="s">
        <v>321</v>
      </c>
      <c r="E43" s="23" t="s">
        <v>159</v>
      </c>
      <c r="F43" s="23" t="s">
        <v>160</v>
      </c>
      <c r="G43" s="21">
        <v>0</v>
      </c>
      <c r="H43" s="24">
        <v>0</v>
      </c>
      <c r="I43" s="21">
        <v>390</v>
      </c>
      <c r="J43" s="41">
        <v>64670</v>
      </c>
      <c r="K43" s="46"/>
      <c r="L43" s="43">
        <f t="shared" si="3"/>
        <v>0</v>
      </c>
      <c r="M43" s="43">
        <f t="shared" si="4"/>
        <v>0</v>
      </c>
      <c r="N43" s="44">
        <v>65060</v>
      </c>
      <c r="O43" s="45">
        <f t="shared" si="5"/>
        <v>0.06506</v>
      </c>
      <c r="P43" s="47"/>
    </row>
    <row r="44" s="1" customFormat="1" customHeight="1" spans="1:16">
      <c r="A44" s="22">
        <v>39</v>
      </c>
      <c r="B44" s="23" t="s">
        <v>289</v>
      </c>
      <c r="C44" s="23" t="s">
        <v>99</v>
      </c>
      <c r="D44" s="23" t="s">
        <v>321</v>
      </c>
      <c r="E44" s="23" t="s">
        <v>159</v>
      </c>
      <c r="F44" s="29" t="s">
        <v>161</v>
      </c>
      <c r="G44" s="21">
        <v>0</v>
      </c>
      <c r="H44" s="24">
        <v>0</v>
      </c>
      <c r="I44" s="21">
        <v>202686</v>
      </c>
      <c r="J44" s="41">
        <v>0</v>
      </c>
      <c r="K44" s="46"/>
      <c r="L44" s="43">
        <f t="shared" si="3"/>
        <v>0</v>
      </c>
      <c r="M44" s="43">
        <f t="shared" si="4"/>
        <v>0</v>
      </c>
      <c r="N44" s="44">
        <v>202686</v>
      </c>
      <c r="O44" s="45">
        <f t="shared" si="5"/>
        <v>0.202686</v>
      </c>
      <c r="P44" s="47"/>
    </row>
    <row r="45" s="1" customFormat="1" customHeight="1" spans="1:16">
      <c r="A45" s="22">
        <v>40</v>
      </c>
      <c r="B45" s="23" t="s">
        <v>289</v>
      </c>
      <c r="C45" s="23" t="s">
        <v>99</v>
      </c>
      <c r="D45" s="23" t="s">
        <v>321</v>
      </c>
      <c r="E45" s="23" t="s">
        <v>159</v>
      </c>
      <c r="F45" s="23" t="s">
        <v>162</v>
      </c>
      <c r="G45" s="21">
        <v>0</v>
      </c>
      <c r="H45" s="24">
        <v>0</v>
      </c>
      <c r="I45" s="21">
        <v>43</v>
      </c>
      <c r="J45" s="41">
        <v>62067</v>
      </c>
      <c r="K45" s="46"/>
      <c r="L45" s="43">
        <f t="shared" si="3"/>
        <v>0</v>
      </c>
      <c r="M45" s="43">
        <f t="shared" si="4"/>
        <v>0</v>
      </c>
      <c r="N45" s="44">
        <v>62110</v>
      </c>
      <c r="O45" s="45">
        <f t="shared" si="5"/>
        <v>0.06211</v>
      </c>
      <c r="P45" s="47"/>
    </row>
    <row r="46" s="1" customFormat="1" customHeight="1" spans="1:16">
      <c r="A46" s="22">
        <v>41</v>
      </c>
      <c r="B46" s="23" t="s">
        <v>289</v>
      </c>
      <c r="C46" s="23" t="s">
        <v>99</v>
      </c>
      <c r="D46" s="23" t="s">
        <v>321</v>
      </c>
      <c r="E46" s="23" t="s">
        <v>159</v>
      </c>
      <c r="F46" s="23" t="s">
        <v>163</v>
      </c>
      <c r="G46" s="21">
        <v>0</v>
      </c>
      <c r="H46" s="24">
        <v>0</v>
      </c>
      <c r="I46" s="21">
        <v>477</v>
      </c>
      <c r="J46" s="41">
        <v>81111</v>
      </c>
      <c r="K46" s="46"/>
      <c r="L46" s="43">
        <f t="shared" si="3"/>
        <v>0</v>
      </c>
      <c r="M46" s="43">
        <f t="shared" si="4"/>
        <v>0</v>
      </c>
      <c r="N46" s="44">
        <v>81588</v>
      </c>
      <c r="O46" s="45">
        <f t="shared" si="5"/>
        <v>0.081588</v>
      </c>
      <c r="P46" s="47"/>
    </row>
    <row r="47" s="1" customFormat="1" customHeight="1" spans="1:16">
      <c r="A47" s="22">
        <v>42</v>
      </c>
      <c r="B47" s="23" t="s">
        <v>289</v>
      </c>
      <c r="C47" s="23" t="s">
        <v>99</v>
      </c>
      <c r="D47" s="23" t="s">
        <v>321</v>
      </c>
      <c r="E47" s="23" t="s">
        <v>159</v>
      </c>
      <c r="F47" s="23" t="s">
        <v>164</v>
      </c>
      <c r="G47" s="21">
        <v>0</v>
      </c>
      <c r="H47" s="24">
        <v>0</v>
      </c>
      <c r="I47" s="21">
        <v>231459</v>
      </c>
      <c r="J47" s="41">
        <v>0</v>
      </c>
      <c r="K47" s="46"/>
      <c r="L47" s="43">
        <f t="shared" si="3"/>
        <v>0</v>
      </c>
      <c r="M47" s="43">
        <f t="shared" si="4"/>
        <v>0</v>
      </c>
      <c r="N47" s="44">
        <v>231459</v>
      </c>
      <c r="O47" s="45">
        <f t="shared" si="5"/>
        <v>0.231459</v>
      </c>
      <c r="P47" s="47"/>
    </row>
    <row r="48" s="1" customFormat="1" customHeight="1" spans="1:16">
      <c r="A48" s="22">
        <v>43</v>
      </c>
      <c r="B48" s="23" t="s">
        <v>289</v>
      </c>
      <c r="C48" s="23" t="s">
        <v>99</v>
      </c>
      <c r="D48" s="23" t="s">
        <v>321</v>
      </c>
      <c r="E48" s="23" t="s">
        <v>159</v>
      </c>
      <c r="F48" s="23" t="s">
        <v>165</v>
      </c>
      <c r="G48" s="21">
        <v>0</v>
      </c>
      <c r="H48" s="24">
        <v>0</v>
      </c>
      <c r="I48" s="21">
        <v>235</v>
      </c>
      <c r="J48" s="41">
        <v>45627</v>
      </c>
      <c r="K48" s="46"/>
      <c r="L48" s="43">
        <f t="shared" si="3"/>
        <v>0</v>
      </c>
      <c r="M48" s="43">
        <f t="shared" si="4"/>
        <v>0</v>
      </c>
      <c r="N48" s="44">
        <v>45862</v>
      </c>
      <c r="O48" s="45">
        <f t="shared" si="5"/>
        <v>0.045862</v>
      </c>
      <c r="P48" s="47"/>
    </row>
    <row r="49" s="1" customFormat="1" customHeight="1" spans="1:16">
      <c r="A49" s="22">
        <v>44</v>
      </c>
      <c r="B49" s="23" t="s">
        <v>289</v>
      </c>
      <c r="C49" s="23" t="s">
        <v>99</v>
      </c>
      <c r="D49" s="23" t="s">
        <v>321</v>
      </c>
      <c r="E49" s="23" t="s">
        <v>159</v>
      </c>
      <c r="F49" s="29" t="s">
        <v>166</v>
      </c>
      <c r="G49" s="21">
        <v>0</v>
      </c>
      <c r="H49" s="24">
        <v>0</v>
      </c>
      <c r="I49" s="21">
        <v>279210.5</v>
      </c>
      <c r="J49" s="41">
        <v>0</v>
      </c>
      <c r="K49" s="46"/>
      <c r="L49" s="43">
        <f t="shared" si="3"/>
        <v>0</v>
      </c>
      <c r="M49" s="43">
        <f t="shared" si="4"/>
        <v>0</v>
      </c>
      <c r="N49" s="44">
        <v>279210.5</v>
      </c>
      <c r="O49" s="45">
        <f t="shared" si="5"/>
        <v>0.2792105</v>
      </c>
      <c r="P49" s="47"/>
    </row>
    <row r="50" s="1" customFormat="1" customHeight="1" spans="1:16">
      <c r="A50" s="22">
        <v>45</v>
      </c>
      <c r="B50" s="23" t="s">
        <v>289</v>
      </c>
      <c r="C50" s="23" t="s">
        <v>99</v>
      </c>
      <c r="D50" s="23" t="s">
        <v>321</v>
      </c>
      <c r="E50" s="23" t="s">
        <v>159</v>
      </c>
      <c r="F50" s="23" t="s">
        <v>167</v>
      </c>
      <c r="G50" s="21">
        <v>0</v>
      </c>
      <c r="H50" s="24">
        <v>0</v>
      </c>
      <c r="I50" s="21">
        <v>615</v>
      </c>
      <c r="J50" s="41">
        <v>79422</v>
      </c>
      <c r="K50" s="46"/>
      <c r="L50" s="43">
        <f t="shared" si="3"/>
        <v>0</v>
      </c>
      <c r="M50" s="43">
        <f t="shared" si="4"/>
        <v>0</v>
      </c>
      <c r="N50" s="44">
        <v>80037</v>
      </c>
      <c r="O50" s="45">
        <f t="shared" si="5"/>
        <v>0.080037</v>
      </c>
      <c r="P50" s="47"/>
    </row>
    <row r="51" s="1" customFormat="1" customHeight="1" spans="1:16">
      <c r="A51" s="22">
        <v>46</v>
      </c>
      <c r="B51" s="32" t="s">
        <v>289</v>
      </c>
      <c r="C51" s="32" t="s">
        <v>99</v>
      </c>
      <c r="D51" s="32" t="s">
        <v>305</v>
      </c>
      <c r="E51" s="32" t="s">
        <v>168</v>
      </c>
      <c r="F51" s="32" t="s">
        <v>169</v>
      </c>
      <c r="G51" s="30">
        <v>18000</v>
      </c>
      <c r="H51" s="24">
        <v>0</v>
      </c>
      <c r="I51" s="21">
        <v>16409</v>
      </c>
      <c r="J51" s="41">
        <v>0</v>
      </c>
      <c r="K51" s="42" t="s">
        <v>522</v>
      </c>
      <c r="L51" s="43">
        <f t="shared" si="3"/>
        <v>0.018</v>
      </c>
      <c r="M51" s="43">
        <f t="shared" si="4"/>
        <v>0</v>
      </c>
      <c r="N51" s="44">
        <v>16409</v>
      </c>
      <c r="O51" s="45">
        <f t="shared" si="5"/>
        <v>0.016409</v>
      </c>
      <c r="P51" s="47"/>
    </row>
    <row r="52" s="1" customFormat="1" customHeight="1" spans="1:16">
      <c r="A52" s="22">
        <v>47</v>
      </c>
      <c r="B52" s="32" t="s">
        <v>289</v>
      </c>
      <c r="C52" s="32" t="s">
        <v>99</v>
      </c>
      <c r="D52" s="32" t="s">
        <v>305</v>
      </c>
      <c r="E52" s="32" t="s">
        <v>133</v>
      </c>
      <c r="F52" s="32" t="s">
        <v>170</v>
      </c>
      <c r="G52" s="30">
        <v>36000</v>
      </c>
      <c r="H52" s="24">
        <v>0</v>
      </c>
      <c r="I52" s="21">
        <v>154</v>
      </c>
      <c r="J52" s="41">
        <v>32597</v>
      </c>
      <c r="K52" s="42" t="s">
        <v>522</v>
      </c>
      <c r="L52" s="43">
        <f t="shared" si="3"/>
        <v>0.036</v>
      </c>
      <c r="M52" s="43">
        <f t="shared" si="4"/>
        <v>0</v>
      </c>
      <c r="N52" s="44">
        <v>32751</v>
      </c>
      <c r="O52" s="45">
        <f t="shared" si="5"/>
        <v>0.032751</v>
      </c>
      <c r="P52" s="47"/>
    </row>
    <row r="53" s="1" customFormat="1" customHeight="1" spans="1:16">
      <c r="A53" s="22">
        <v>50</v>
      </c>
      <c r="B53" s="32" t="s">
        <v>289</v>
      </c>
      <c r="C53" s="32" t="s">
        <v>99</v>
      </c>
      <c r="D53" s="32" t="s">
        <v>99</v>
      </c>
      <c r="E53" s="32" t="s">
        <v>100</v>
      </c>
      <c r="F53" s="32" t="s">
        <v>329</v>
      </c>
      <c r="G53" s="30">
        <v>11000</v>
      </c>
      <c r="H53" s="24">
        <v>0</v>
      </c>
      <c r="I53" s="21">
        <v>10067</v>
      </c>
      <c r="J53" s="41">
        <v>378</v>
      </c>
      <c r="K53" s="42" t="s">
        <v>523</v>
      </c>
      <c r="L53" s="43">
        <f t="shared" si="3"/>
        <v>0.011</v>
      </c>
      <c r="M53" s="43">
        <f t="shared" si="4"/>
        <v>0</v>
      </c>
      <c r="N53" s="44">
        <v>10445</v>
      </c>
      <c r="O53" s="45">
        <f t="shared" si="5"/>
        <v>0.010445</v>
      </c>
      <c r="P53" s="47"/>
    </row>
    <row r="54" s="1" customFormat="1" customHeight="1" spans="1:16">
      <c r="A54" s="22">
        <v>51</v>
      </c>
      <c r="B54" s="32" t="s">
        <v>289</v>
      </c>
      <c r="C54" s="32" t="s">
        <v>99</v>
      </c>
      <c r="D54" s="32" t="s">
        <v>99</v>
      </c>
      <c r="E54" s="32" t="s">
        <v>100</v>
      </c>
      <c r="F54" s="32" t="s">
        <v>331</v>
      </c>
      <c r="G54" s="30">
        <v>10200</v>
      </c>
      <c r="H54" s="24">
        <v>0</v>
      </c>
      <c r="I54" s="21">
        <v>3294</v>
      </c>
      <c r="J54" s="41">
        <v>6030</v>
      </c>
      <c r="K54" s="42" t="s">
        <v>523</v>
      </c>
      <c r="L54" s="43">
        <f t="shared" si="3"/>
        <v>0.0102</v>
      </c>
      <c r="M54" s="43">
        <f t="shared" si="4"/>
        <v>0</v>
      </c>
      <c r="N54" s="44">
        <v>9324</v>
      </c>
      <c r="O54" s="45">
        <f t="shared" si="5"/>
        <v>0.009324</v>
      </c>
      <c r="P54" s="47"/>
    </row>
    <row r="55" s="1" customFormat="1" customHeight="1" spans="1:16">
      <c r="A55" s="22">
        <v>52</v>
      </c>
      <c r="B55" s="32" t="s">
        <v>289</v>
      </c>
      <c r="C55" s="32" t="s">
        <v>99</v>
      </c>
      <c r="D55" s="32"/>
      <c r="E55" s="32"/>
      <c r="F55" s="32" t="s">
        <v>336</v>
      </c>
      <c r="G55" s="30">
        <v>5200</v>
      </c>
      <c r="H55" s="24">
        <v>0</v>
      </c>
      <c r="I55" s="21">
        <v>4800.23</v>
      </c>
      <c r="J55" s="41">
        <v>0</v>
      </c>
      <c r="K55" s="42" t="s">
        <v>523</v>
      </c>
      <c r="L55" s="43">
        <f t="shared" si="3"/>
        <v>0.0052</v>
      </c>
      <c r="M55" s="43">
        <f t="shared" si="4"/>
        <v>0</v>
      </c>
      <c r="N55" s="44">
        <v>4800.23</v>
      </c>
      <c r="O55" s="45">
        <f t="shared" si="5"/>
        <v>0.00480023</v>
      </c>
      <c r="P55" s="47"/>
    </row>
    <row r="56" s="1" customFormat="1" customHeight="1" spans="1:16">
      <c r="A56" s="22">
        <v>53</v>
      </c>
      <c r="B56" s="32" t="s">
        <v>289</v>
      </c>
      <c r="C56" s="32" t="s">
        <v>99</v>
      </c>
      <c r="D56" s="32"/>
      <c r="E56" s="32"/>
      <c r="F56" s="32" t="s">
        <v>338</v>
      </c>
      <c r="G56" s="21">
        <v>1600</v>
      </c>
      <c r="H56" s="24">
        <v>0</v>
      </c>
      <c r="I56" s="21">
        <v>1454</v>
      </c>
      <c r="J56" s="41">
        <v>0</v>
      </c>
      <c r="K56" s="42" t="s">
        <v>522</v>
      </c>
      <c r="L56" s="43">
        <f t="shared" si="3"/>
        <v>0.0016</v>
      </c>
      <c r="M56" s="43">
        <f t="shared" si="4"/>
        <v>0</v>
      </c>
      <c r="N56" s="44">
        <v>1454</v>
      </c>
      <c r="O56" s="45">
        <f t="shared" si="5"/>
        <v>0.001454</v>
      </c>
      <c r="P56" s="47"/>
    </row>
    <row r="57" s="7" customFormat="1" ht="18" spans="1:16">
      <c r="A57" s="33" t="s">
        <v>340</v>
      </c>
      <c r="B57" s="34"/>
      <c r="C57" s="34"/>
      <c r="D57" s="34"/>
      <c r="E57" s="34"/>
      <c r="F57" s="34"/>
      <c r="G57" s="35">
        <f>SUM(G6:G33)</f>
        <v>1803111</v>
      </c>
      <c r="H57" s="35">
        <f>SUM(H6:H33)</f>
        <v>1836000</v>
      </c>
      <c r="I57" s="35">
        <f>SUM(I6:I56)</f>
        <v>9222332.48</v>
      </c>
      <c r="J57" s="35">
        <f>SUM(J6:J56)</f>
        <v>1461130</v>
      </c>
      <c r="K57" s="52"/>
      <c r="L57" s="53"/>
      <c r="M57" s="53"/>
      <c r="N57" s="53"/>
      <c r="O57" s="53"/>
      <c r="P57" s="53"/>
    </row>
    <row r="58" s="8" customFormat="1" ht="18" spans="1:16">
      <c r="A58" s="33" t="s">
        <v>341</v>
      </c>
      <c r="B58" s="34"/>
      <c r="C58" s="34"/>
      <c r="D58" s="34"/>
      <c r="E58" s="34"/>
      <c r="F58" s="34"/>
      <c r="G58" s="36"/>
      <c r="H58" s="36"/>
      <c r="I58" s="37"/>
      <c r="J58" s="37"/>
      <c r="K58" s="52"/>
      <c r="L58" s="53"/>
      <c r="M58" s="53"/>
      <c r="N58" s="53"/>
      <c r="O58" s="53"/>
      <c r="P58" s="53"/>
    </row>
    <row r="59" s="8" customFormat="1" ht="18" spans="1:16">
      <c r="A59" s="33" t="s">
        <v>342</v>
      </c>
      <c r="B59" s="34"/>
      <c r="C59" s="34"/>
      <c r="D59" s="34"/>
      <c r="E59" s="34"/>
      <c r="F59" s="34"/>
      <c r="G59" s="36"/>
      <c r="H59" s="36"/>
      <c r="I59" s="54"/>
      <c r="J59" s="54"/>
      <c r="K59" s="52"/>
      <c r="L59" s="53"/>
      <c r="M59" s="53"/>
      <c r="N59" s="53"/>
      <c r="O59" s="53"/>
      <c r="P59" s="53"/>
    </row>
    <row r="60" s="8" customFormat="1" ht="18" spans="1:16">
      <c r="A60" s="33" t="s">
        <v>343</v>
      </c>
      <c r="B60" s="34"/>
      <c r="C60" s="34"/>
      <c r="D60" s="34"/>
      <c r="E60" s="34"/>
      <c r="F60" s="34"/>
      <c r="G60" s="36"/>
      <c r="H60" s="36"/>
      <c r="I60" s="37"/>
      <c r="J60" s="37"/>
      <c r="K60" s="52"/>
      <c r="L60" s="53"/>
      <c r="M60" s="53"/>
      <c r="N60" s="53"/>
      <c r="O60" s="53"/>
      <c r="P60" s="53"/>
    </row>
    <row r="61" s="8" customFormat="1" ht="18" spans="1:16">
      <c r="A61" s="33" t="s">
        <v>344</v>
      </c>
      <c r="B61" s="34"/>
      <c r="C61" s="34"/>
      <c r="D61" s="34"/>
      <c r="E61" s="34"/>
      <c r="F61" s="34"/>
      <c r="G61" s="36"/>
      <c r="H61" s="36"/>
      <c r="I61" s="37"/>
      <c r="J61" s="55"/>
      <c r="K61" s="52"/>
      <c r="L61" s="53"/>
      <c r="M61" s="53"/>
      <c r="N61" s="53"/>
      <c r="O61" s="53"/>
      <c r="P61" s="53"/>
    </row>
    <row r="62" s="8" customFormat="1" ht="18" spans="1:16">
      <c r="A62" s="33" t="s">
        <v>345</v>
      </c>
      <c r="B62" s="34"/>
      <c r="C62" s="34"/>
      <c r="D62" s="34"/>
      <c r="E62" s="34"/>
      <c r="F62" s="34"/>
      <c r="G62" s="37">
        <f>SUM(G57:G60)</f>
        <v>1803111</v>
      </c>
      <c r="H62" s="37">
        <f>SUM(H57:H60)</f>
        <v>1836000</v>
      </c>
      <c r="I62" s="37">
        <f>SUM(I57:I60)</f>
        <v>9222332.48</v>
      </c>
      <c r="J62" s="37">
        <f>SUM(J57:J60)</f>
        <v>1461130</v>
      </c>
      <c r="K62" s="52"/>
      <c r="L62" s="53"/>
      <c r="M62" s="53"/>
      <c r="N62" s="53"/>
      <c r="O62" s="53"/>
      <c r="P62" s="53"/>
    </row>
    <row r="64" customHeight="1" spans="5:5">
      <c r="E64" s="38"/>
    </row>
  </sheetData>
  <autoFilter xmlns:etc="http://www.wps.cn/officeDocument/2017/etCustomData" ref="A3:P62" etc:filterBottomFollowUsedRange="0">
    <extLst/>
  </autoFilter>
  <mergeCells count="24">
    <mergeCell ref="A1:J1"/>
    <mergeCell ref="G2:H2"/>
    <mergeCell ref="A57:F57"/>
    <mergeCell ref="A58:F58"/>
    <mergeCell ref="A59:F59"/>
    <mergeCell ref="A60:F60"/>
    <mergeCell ref="A61:F61"/>
    <mergeCell ref="A62:F62"/>
    <mergeCell ref="A2:A4"/>
    <mergeCell ref="B2:B4"/>
    <mergeCell ref="C2:C4"/>
    <mergeCell ref="D2:D4"/>
    <mergeCell ref="E2:E4"/>
    <mergeCell ref="F2:F4"/>
    <mergeCell ref="G3:G4"/>
    <mergeCell ref="H3:H4"/>
    <mergeCell ref="I2:I4"/>
    <mergeCell ref="J2:J4"/>
    <mergeCell ref="K2:K4"/>
    <mergeCell ref="L2:L4"/>
    <mergeCell ref="M2:M4"/>
    <mergeCell ref="N2:N4"/>
    <mergeCell ref="O2:O4"/>
    <mergeCell ref="P2:P4"/>
  </mergeCells>
  <printOptions horizontalCentered="1"/>
  <pageMargins left="0" right="0" top="0.78740157480315" bottom="0" header="0.196850393700787" footer="0.196850393700787"/>
  <pageSetup paperSize="9" scale="3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zoomScale="70" zoomScaleNormal="70" workbookViewId="0">
      <selection activeCell="H18" sqref="H18"/>
    </sheetView>
  </sheetViews>
  <sheetFormatPr defaultColWidth="9.14285714285714" defaultRowHeight="15.75"/>
  <cols>
    <col min="1" max="2" width="9.14285714285714" style="357"/>
    <col min="3" max="3" width="18.1428571428571" style="357" customWidth="1"/>
    <col min="4" max="4" width="18.4285714285714" style="357" customWidth="1"/>
    <col min="5" max="5" width="22.1428571428571" style="357" customWidth="1"/>
    <col min="6" max="6" width="35.2857142857143" style="357" customWidth="1"/>
    <col min="7" max="7" width="26.7142857142857" style="357" customWidth="1"/>
    <col min="8" max="8" width="22.2857142857143" style="357" customWidth="1"/>
    <col min="9" max="9" width="11.8571428571429" style="357" customWidth="1"/>
    <col min="10" max="10" width="13" style="357" customWidth="1"/>
    <col min="11" max="11" width="12.2857142857143" style="357" customWidth="1"/>
    <col min="12" max="12" width="13" style="357" customWidth="1"/>
    <col min="13" max="13" width="13.8571428571429" style="357" customWidth="1"/>
    <col min="14" max="14" width="12.8571428571429" style="357" customWidth="1"/>
    <col min="15" max="19" width="8.28571428571429" style="357" customWidth="1"/>
    <col min="20" max="20" width="13" style="357" customWidth="1"/>
    <col min="21" max="21" width="15.8571428571429" style="357" customWidth="1"/>
    <col min="22" max="22" width="10.7142857142857" style="357" customWidth="1"/>
    <col min="23" max="23" width="9.14285714285714" style="357"/>
    <col min="24" max="24" width="14.1428571428571" style="357" customWidth="1"/>
    <col min="25" max="16384" width="9.14285714285714" style="357"/>
  </cols>
  <sheetData>
    <row r="1" ht="29.25" customHeight="1" spans="1:21">
      <c r="A1" s="358" t="s">
        <v>73</v>
      </c>
      <c r="B1" s="358"/>
      <c r="C1" s="358"/>
      <c r="D1" s="358"/>
      <c r="E1" s="358"/>
      <c r="F1" s="358"/>
      <c r="G1" s="358"/>
      <c r="H1" s="358"/>
      <c r="I1" s="360" t="str">
        <f>'Input Energy'!I1</f>
        <v>July-25 INPUT and August-25 DCB</v>
      </c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ht="29.25" customHeight="1" spans="1:21">
      <c r="A2" s="359" t="s">
        <v>74</v>
      </c>
      <c r="B2" s="359"/>
      <c r="C2" s="359"/>
      <c r="D2" s="359"/>
      <c r="E2" s="359"/>
      <c r="F2" s="359"/>
      <c r="G2" s="359"/>
      <c r="H2" s="360" t="str">
        <f>'Input Energy'!F2</f>
        <v>of Kyatsandra Sub Division</v>
      </c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</row>
    <row r="3" spans="3:21"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ht="78.75" spans="1:21">
      <c r="A4" s="361" t="s">
        <v>75</v>
      </c>
      <c r="B4" s="361" t="s">
        <v>76</v>
      </c>
      <c r="C4" s="361" t="s">
        <v>77</v>
      </c>
      <c r="D4" s="361" t="s">
        <v>78</v>
      </c>
      <c r="E4" s="361" t="s">
        <v>79</v>
      </c>
      <c r="F4" s="361" t="s">
        <v>80</v>
      </c>
      <c r="G4" s="361" t="s">
        <v>81</v>
      </c>
      <c r="H4" s="361" t="s">
        <v>82</v>
      </c>
      <c r="I4" s="361" t="s">
        <v>83</v>
      </c>
      <c r="J4" s="50" t="s">
        <v>84</v>
      </c>
      <c r="K4" s="50"/>
      <c r="L4" s="50"/>
      <c r="M4" s="50"/>
      <c r="N4" s="365" t="s">
        <v>85</v>
      </c>
      <c r="O4" s="50" t="s">
        <v>86</v>
      </c>
      <c r="P4" s="50"/>
      <c r="Q4" s="50"/>
      <c r="R4" s="368" t="s">
        <v>87</v>
      </c>
      <c r="S4" s="369"/>
      <c r="T4" s="331"/>
      <c r="U4" s="50" t="s">
        <v>88</v>
      </c>
    </row>
    <row r="5" ht="37.5" customHeight="1" spans="1:21">
      <c r="A5" s="362"/>
      <c r="B5" s="362"/>
      <c r="C5" s="362"/>
      <c r="D5" s="362"/>
      <c r="E5" s="362"/>
      <c r="F5" s="362"/>
      <c r="G5" s="362"/>
      <c r="H5" s="362"/>
      <c r="I5" s="362"/>
      <c r="J5" s="50" t="s">
        <v>89</v>
      </c>
      <c r="K5" s="50" t="s">
        <v>90</v>
      </c>
      <c r="L5" s="50" t="s">
        <v>91</v>
      </c>
      <c r="M5" s="50" t="s">
        <v>92</v>
      </c>
      <c r="N5" s="366"/>
      <c r="O5" s="50" t="s">
        <v>93</v>
      </c>
      <c r="P5" s="50" t="s">
        <v>94</v>
      </c>
      <c r="Q5" s="50" t="s">
        <v>95</v>
      </c>
      <c r="R5" s="331" t="s">
        <v>96</v>
      </c>
      <c r="S5" s="331" t="s">
        <v>97</v>
      </c>
      <c r="T5" s="331" t="s">
        <v>98</v>
      </c>
      <c r="U5" s="50"/>
    </row>
    <row r="6" ht="30" customHeight="1" spans="1:21">
      <c r="A6" s="251">
        <v>1</v>
      </c>
      <c r="B6" s="251">
        <v>1</v>
      </c>
      <c r="C6" s="240" t="s">
        <v>99</v>
      </c>
      <c r="D6" s="240" t="s">
        <v>99</v>
      </c>
      <c r="E6" s="240" t="s">
        <v>100</v>
      </c>
      <c r="F6" s="240" t="s">
        <v>101</v>
      </c>
      <c r="G6" s="363">
        <v>1320105901020300</v>
      </c>
      <c r="H6" s="240" t="s">
        <v>102</v>
      </c>
      <c r="I6" s="240" t="s">
        <v>103</v>
      </c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</row>
    <row r="7" ht="30" customHeight="1" spans="1:21">
      <c r="A7" s="251">
        <v>2</v>
      </c>
      <c r="B7" s="251">
        <v>2</v>
      </c>
      <c r="C7" s="240" t="s">
        <v>99</v>
      </c>
      <c r="D7" s="240" t="s">
        <v>99</v>
      </c>
      <c r="E7" s="240" t="s">
        <v>100</v>
      </c>
      <c r="F7" s="240" t="s">
        <v>104</v>
      </c>
      <c r="G7" s="363">
        <v>1320105901020300</v>
      </c>
      <c r="H7" s="240" t="s">
        <v>105</v>
      </c>
      <c r="I7" s="240" t="s">
        <v>103</v>
      </c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</row>
    <row r="8" ht="30" customHeight="1" spans="1:21">
      <c r="A8" s="251">
        <v>3</v>
      </c>
      <c r="B8" s="251">
        <v>3</v>
      </c>
      <c r="C8" s="240" t="s">
        <v>99</v>
      </c>
      <c r="D8" s="240" t="s">
        <v>99</v>
      </c>
      <c r="E8" s="240" t="s">
        <v>106</v>
      </c>
      <c r="F8" s="240" t="s">
        <v>107</v>
      </c>
      <c r="G8" s="363">
        <v>1320105902020300</v>
      </c>
      <c r="H8" s="240" t="s">
        <v>102</v>
      </c>
      <c r="I8" s="240" t="s">
        <v>103</v>
      </c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</row>
    <row r="9" ht="30" customHeight="1" spans="1:21">
      <c r="A9" s="251">
        <v>4</v>
      </c>
      <c r="B9" s="251">
        <v>4</v>
      </c>
      <c r="C9" s="240" t="s">
        <v>99</v>
      </c>
      <c r="D9" s="240" t="s">
        <v>99</v>
      </c>
      <c r="E9" s="240" t="s">
        <v>100</v>
      </c>
      <c r="F9" s="240" t="s">
        <v>108</v>
      </c>
      <c r="G9" s="363">
        <v>1320105901020300</v>
      </c>
      <c r="H9" s="240" t="s">
        <v>109</v>
      </c>
      <c r="I9" s="240" t="s">
        <v>103</v>
      </c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</row>
    <row r="10" ht="30" customHeight="1" spans="1:21">
      <c r="A10" s="251">
        <v>5</v>
      </c>
      <c r="B10" s="251">
        <v>5</v>
      </c>
      <c r="C10" s="240" t="s">
        <v>99</v>
      </c>
      <c r="D10" s="240" t="s">
        <v>99</v>
      </c>
      <c r="E10" s="240" t="s">
        <v>100</v>
      </c>
      <c r="F10" s="240" t="s">
        <v>110</v>
      </c>
      <c r="G10" s="363">
        <v>1320105901020300</v>
      </c>
      <c r="H10" s="240" t="s">
        <v>109</v>
      </c>
      <c r="I10" s="240" t="s">
        <v>103</v>
      </c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</row>
    <row r="11" ht="30" customHeight="1" spans="1:21">
      <c r="A11" s="251">
        <v>6</v>
      </c>
      <c r="B11" s="251">
        <v>6</v>
      </c>
      <c r="C11" s="240" t="s">
        <v>99</v>
      </c>
      <c r="D11" s="240" t="s">
        <v>99</v>
      </c>
      <c r="E11" s="240" t="s">
        <v>100</v>
      </c>
      <c r="F11" s="240" t="s">
        <v>111</v>
      </c>
      <c r="G11" s="363">
        <v>1320105901020300</v>
      </c>
      <c r="H11" s="240" t="s">
        <v>112</v>
      </c>
      <c r="I11" s="240" t="s">
        <v>103</v>
      </c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</row>
    <row r="12" ht="30" customHeight="1" spans="1:21">
      <c r="A12" s="251">
        <v>7</v>
      </c>
      <c r="B12" s="251">
        <v>7</v>
      </c>
      <c r="C12" s="240" t="s">
        <v>99</v>
      </c>
      <c r="D12" s="240" t="s">
        <v>99</v>
      </c>
      <c r="E12" s="240" t="s">
        <v>100</v>
      </c>
      <c r="F12" s="240" t="s">
        <v>113</v>
      </c>
      <c r="G12" s="363">
        <v>1320105901020300</v>
      </c>
      <c r="H12" s="240" t="s">
        <v>114</v>
      </c>
      <c r="I12" s="240" t="s">
        <v>103</v>
      </c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</row>
    <row r="13" ht="30" customHeight="1" spans="1:21">
      <c r="A13" s="251">
        <v>8</v>
      </c>
      <c r="B13" s="251">
        <v>8</v>
      </c>
      <c r="C13" s="240" t="s">
        <v>99</v>
      </c>
      <c r="D13" s="240" t="s">
        <v>99</v>
      </c>
      <c r="E13" s="240" t="s">
        <v>106</v>
      </c>
      <c r="F13" s="240" t="s">
        <v>115</v>
      </c>
      <c r="G13" s="363">
        <v>1320105902010100</v>
      </c>
      <c r="H13" s="240" t="s">
        <v>109</v>
      </c>
      <c r="I13" s="240" t="s">
        <v>103</v>
      </c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</row>
    <row r="14" ht="30" customHeight="1" spans="1:21">
      <c r="A14" s="251">
        <v>9</v>
      </c>
      <c r="B14" s="251">
        <v>9</v>
      </c>
      <c r="C14" s="240" t="s">
        <v>99</v>
      </c>
      <c r="D14" s="240" t="s">
        <v>99</v>
      </c>
      <c r="E14" s="240" t="s">
        <v>106</v>
      </c>
      <c r="F14" s="240" t="s">
        <v>116</v>
      </c>
      <c r="G14" s="363">
        <v>1320105902010100</v>
      </c>
      <c r="H14" s="240" t="s">
        <v>102</v>
      </c>
      <c r="I14" s="240" t="s">
        <v>103</v>
      </c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</row>
    <row r="15" ht="30" customHeight="1" spans="1:21">
      <c r="A15" s="251">
        <v>10</v>
      </c>
      <c r="B15" s="251">
        <v>10</v>
      </c>
      <c r="C15" s="240" t="s">
        <v>99</v>
      </c>
      <c r="D15" s="240" t="s">
        <v>99</v>
      </c>
      <c r="E15" s="240" t="s">
        <v>106</v>
      </c>
      <c r="F15" s="240" t="s">
        <v>117</v>
      </c>
      <c r="G15" s="363">
        <v>1320105902010100</v>
      </c>
      <c r="H15" s="240" t="s">
        <v>112</v>
      </c>
      <c r="I15" s="240" t="s">
        <v>103</v>
      </c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</row>
    <row r="16" ht="30" customHeight="1" spans="1:21">
      <c r="A16" s="251">
        <v>11</v>
      </c>
      <c r="B16" s="251">
        <v>11</v>
      </c>
      <c r="C16" s="240" t="s">
        <v>99</v>
      </c>
      <c r="D16" s="240" t="s">
        <v>99</v>
      </c>
      <c r="E16" s="240" t="s">
        <v>106</v>
      </c>
      <c r="F16" s="240" t="s">
        <v>118</v>
      </c>
      <c r="G16" s="363">
        <v>1320105902010100</v>
      </c>
      <c r="H16" s="240" t="s">
        <v>109</v>
      </c>
      <c r="I16" s="240" t="s">
        <v>103</v>
      </c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ht="30" customHeight="1" spans="1:21">
      <c r="A17" s="251">
        <v>12</v>
      </c>
      <c r="B17" s="251">
        <v>12</v>
      </c>
      <c r="C17" s="240" t="s">
        <v>99</v>
      </c>
      <c r="D17" s="240" t="s">
        <v>99</v>
      </c>
      <c r="E17" s="240" t="s">
        <v>106</v>
      </c>
      <c r="F17" s="240" t="s">
        <v>119</v>
      </c>
      <c r="G17" s="363">
        <v>1320105902020300</v>
      </c>
      <c r="H17" s="240" t="s">
        <v>112</v>
      </c>
      <c r="I17" s="240" t="s">
        <v>103</v>
      </c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</row>
    <row r="18" ht="30" customHeight="1" spans="1:21">
      <c r="A18" s="251">
        <v>13</v>
      </c>
      <c r="B18" s="251">
        <v>13</v>
      </c>
      <c r="C18" s="240" t="s">
        <v>99</v>
      </c>
      <c r="D18" s="240" t="s">
        <v>99</v>
      </c>
      <c r="E18" s="240" t="s">
        <v>106</v>
      </c>
      <c r="F18" s="240" t="s">
        <v>120</v>
      </c>
      <c r="G18" s="363">
        <v>1320105902020300</v>
      </c>
      <c r="H18" s="240" t="s">
        <v>109</v>
      </c>
      <c r="I18" s="240" t="s">
        <v>121</v>
      </c>
      <c r="J18" s="240" t="s">
        <v>122</v>
      </c>
      <c r="K18" s="240" t="s">
        <v>123</v>
      </c>
      <c r="L18" s="240" t="s">
        <v>124</v>
      </c>
      <c r="M18" s="240" t="s">
        <v>125</v>
      </c>
      <c r="N18" s="240" t="s">
        <v>121</v>
      </c>
      <c r="O18" s="367">
        <v>0.12</v>
      </c>
      <c r="P18" s="240"/>
      <c r="Q18" s="240"/>
      <c r="R18" s="240"/>
      <c r="S18" s="240"/>
      <c r="T18" s="240"/>
      <c r="U18" s="240"/>
    </row>
    <row r="19" ht="30" customHeight="1" spans="1:21">
      <c r="A19" s="251">
        <v>14</v>
      </c>
      <c r="B19" s="251">
        <v>14</v>
      </c>
      <c r="C19" s="240" t="s">
        <v>99</v>
      </c>
      <c r="D19" s="240" t="s">
        <v>99</v>
      </c>
      <c r="E19" s="240" t="s">
        <v>106</v>
      </c>
      <c r="F19" s="240" t="s">
        <v>126</v>
      </c>
      <c r="G19" s="363">
        <v>1320105902020300</v>
      </c>
      <c r="H19" s="240" t="s">
        <v>114</v>
      </c>
      <c r="I19" s="240" t="s">
        <v>103</v>
      </c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</row>
    <row r="20" ht="30" customHeight="1" spans="1:21">
      <c r="A20" s="251">
        <v>15</v>
      </c>
      <c r="B20" s="251">
        <v>15</v>
      </c>
      <c r="C20" s="240" t="s">
        <v>99</v>
      </c>
      <c r="D20" s="240" t="s">
        <v>99</v>
      </c>
      <c r="E20" s="240" t="s">
        <v>106</v>
      </c>
      <c r="F20" s="240" t="s">
        <v>127</v>
      </c>
      <c r="G20" s="363">
        <v>1320105902020300</v>
      </c>
      <c r="H20" s="240" t="s">
        <v>114</v>
      </c>
      <c r="I20" s="240" t="s">
        <v>103</v>
      </c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</row>
    <row r="21" ht="30" customHeight="1" spans="1:21">
      <c r="A21" s="251">
        <v>16</v>
      </c>
      <c r="B21" s="251">
        <v>16</v>
      </c>
      <c r="C21" s="240" t="s">
        <v>99</v>
      </c>
      <c r="D21" s="240" t="s">
        <v>99</v>
      </c>
      <c r="E21" s="240" t="s">
        <v>106</v>
      </c>
      <c r="F21" s="240" t="s">
        <v>128</v>
      </c>
      <c r="G21" s="363">
        <v>1320105902020300</v>
      </c>
      <c r="H21" s="240" t="s">
        <v>105</v>
      </c>
      <c r="I21" s="240" t="s">
        <v>103</v>
      </c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</row>
    <row r="22" ht="30" customHeight="1" spans="1:21">
      <c r="A22" s="251">
        <v>17</v>
      </c>
      <c r="B22" s="251">
        <v>17</v>
      </c>
      <c r="C22" s="240" t="s">
        <v>99</v>
      </c>
      <c r="D22" s="240" t="s">
        <v>99</v>
      </c>
      <c r="E22" s="240" t="s">
        <v>106</v>
      </c>
      <c r="F22" s="240" t="s">
        <v>129</v>
      </c>
      <c r="G22" s="363">
        <v>1320105902010100</v>
      </c>
      <c r="H22" s="240" t="s">
        <v>105</v>
      </c>
      <c r="I22" s="240" t="s">
        <v>121</v>
      </c>
      <c r="J22" s="240" t="s">
        <v>122</v>
      </c>
      <c r="K22" s="240" t="s">
        <v>123</v>
      </c>
      <c r="L22" s="240" t="s">
        <v>124</v>
      </c>
      <c r="M22" s="240" t="s">
        <v>125</v>
      </c>
      <c r="N22" s="240" t="s">
        <v>121</v>
      </c>
      <c r="O22" s="367">
        <v>0.25</v>
      </c>
      <c r="P22" s="240"/>
      <c r="Q22" s="240"/>
      <c r="R22" s="240"/>
      <c r="S22" s="240"/>
      <c r="T22" s="240"/>
      <c r="U22" s="240"/>
    </row>
    <row r="23" ht="30" customHeight="1" spans="1:21">
      <c r="A23" s="251">
        <v>18</v>
      </c>
      <c r="B23" s="251">
        <v>18</v>
      </c>
      <c r="C23" s="240" t="s">
        <v>99</v>
      </c>
      <c r="D23" s="240" t="s">
        <v>99</v>
      </c>
      <c r="E23" s="240" t="s">
        <v>106</v>
      </c>
      <c r="F23" s="240" t="s">
        <v>130</v>
      </c>
      <c r="G23" s="363">
        <v>1320105902010100</v>
      </c>
      <c r="H23" s="240" t="s">
        <v>112</v>
      </c>
      <c r="I23" s="240" t="s">
        <v>103</v>
      </c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ht="30" customHeight="1" spans="1:21">
      <c r="A24" s="251">
        <v>19</v>
      </c>
      <c r="B24" s="251">
        <v>19</v>
      </c>
      <c r="C24" s="240" t="s">
        <v>99</v>
      </c>
      <c r="D24" s="240" t="s">
        <v>99</v>
      </c>
      <c r="E24" s="240" t="s">
        <v>106</v>
      </c>
      <c r="F24" s="240" t="s">
        <v>131</v>
      </c>
      <c r="G24" s="363">
        <v>1320105902020300</v>
      </c>
      <c r="H24" s="240" t="s">
        <v>109</v>
      </c>
      <c r="I24" s="240" t="s">
        <v>103</v>
      </c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</row>
    <row r="25" ht="30" customHeight="1" spans="1:21">
      <c r="A25" s="251">
        <v>20</v>
      </c>
      <c r="B25" s="251">
        <v>20</v>
      </c>
      <c r="C25" s="240" t="s">
        <v>99</v>
      </c>
      <c r="D25" s="240" t="s">
        <v>132</v>
      </c>
      <c r="E25" s="240" t="s">
        <v>133</v>
      </c>
      <c r="F25" s="240" t="s">
        <v>134</v>
      </c>
      <c r="G25" s="363">
        <v>1320104906010100</v>
      </c>
      <c r="H25" s="240" t="s">
        <v>109</v>
      </c>
      <c r="I25" s="240" t="s">
        <v>103</v>
      </c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</row>
    <row r="26" ht="30" customHeight="1" spans="1:21">
      <c r="A26" s="251">
        <v>21</v>
      </c>
      <c r="B26" s="251">
        <v>21</v>
      </c>
      <c r="C26" s="240" t="s">
        <v>99</v>
      </c>
      <c r="D26" s="240" t="s">
        <v>132</v>
      </c>
      <c r="E26" s="240" t="s">
        <v>133</v>
      </c>
      <c r="F26" s="240" t="s">
        <v>135</v>
      </c>
      <c r="G26" s="363">
        <v>1320104906010100</v>
      </c>
      <c r="H26" s="240" t="s">
        <v>109</v>
      </c>
      <c r="I26" s="240" t="s">
        <v>103</v>
      </c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</row>
    <row r="27" ht="30" customHeight="1" spans="1:21">
      <c r="A27" s="251">
        <v>22</v>
      </c>
      <c r="B27" s="251">
        <v>22</v>
      </c>
      <c r="C27" s="240" t="s">
        <v>99</v>
      </c>
      <c r="D27" s="240" t="s">
        <v>99</v>
      </c>
      <c r="E27" s="240" t="s">
        <v>136</v>
      </c>
      <c r="F27" s="240" t="s">
        <v>137</v>
      </c>
      <c r="G27" s="363">
        <v>1320105903010100</v>
      </c>
      <c r="H27" s="240" t="s">
        <v>109</v>
      </c>
      <c r="I27" s="240" t="s">
        <v>103</v>
      </c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</row>
    <row r="28" ht="30" customHeight="1" spans="1:21">
      <c r="A28" s="251">
        <v>23</v>
      </c>
      <c r="B28" s="251">
        <v>23</v>
      </c>
      <c r="C28" s="240" t="s">
        <v>99</v>
      </c>
      <c r="D28" s="240" t="s">
        <v>99</v>
      </c>
      <c r="E28" s="240" t="s">
        <v>136</v>
      </c>
      <c r="F28" s="240" t="s">
        <v>138</v>
      </c>
      <c r="G28" s="363">
        <v>1320105903010100</v>
      </c>
      <c r="H28" s="240" t="s">
        <v>109</v>
      </c>
      <c r="I28" s="240" t="s">
        <v>103</v>
      </c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</row>
    <row r="29" ht="30" customHeight="1" spans="1:21">
      <c r="A29" s="251">
        <v>24</v>
      </c>
      <c r="B29" s="251">
        <v>24</v>
      </c>
      <c r="C29" s="240" t="s">
        <v>99</v>
      </c>
      <c r="D29" s="240" t="s">
        <v>99</v>
      </c>
      <c r="E29" s="240" t="s">
        <v>136</v>
      </c>
      <c r="F29" s="240" t="s">
        <v>139</v>
      </c>
      <c r="G29" s="363">
        <v>1320105903010100</v>
      </c>
      <c r="H29" s="240" t="s">
        <v>109</v>
      </c>
      <c r="I29" s="240" t="s">
        <v>103</v>
      </c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</row>
    <row r="30" ht="30" customHeight="1" spans="1:21">
      <c r="A30" s="251">
        <v>25</v>
      </c>
      <c r="B30" s="251">
        <v>25</v>
      </c>
      <c r="C30" s="240" t="s">
        <v>99</v>
      </c>
      <c r="D30" s="240" t="s">
        <v>99</v>
      </c>
      <c r="E30" s="240" t="s">
        <v>136</v>
      </c>
      <c r="F30" s="240" t="s">
        <v>140</v>
      </c>
      <c r="G30" s="363">
        <v>1320105903010100</v>
      </c>
      <c r="H30" s="240" t="s">
        <v>109</v>
      </c>
      <c r="I30" s="240" t="s">
        <v>103</v>
      </c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</row>
    <row r="31" ht="30" customHeight="1" spans="1:21">
      <c r="A31" s="251">
        <v>26</v>
      </c>
      <c r="B31" s="251">
        <v>26</v>
      </c>
      <c r="C31" s="240" t="s">
        <v>99</v>
      </c>
      <c r="D31" s="240" t="s">
        <v>99</v>
      </c>
      <c r="E31" s="240" t="s">
        <v>136</v>
      </c>
      <c r="F31" s="240" t="s">
        <v>141</v>
      </c>
      <c r="G31" s="363">
        <v>1320105903010100</v>
      </c>
      <c r="H31" s="240" t="s">
        <v>109</v>
      </c>
      <c r="I31" s="240" t="s">
        <v>121</v>
      </c>
      <c r="J31" s="240"/>
      <c r="K31" s="240"/>
      <c r="L31" s="240"/>
      <c r="M31" s="240"/>
      <c r="N31" s="240"/>
      <c r="O31" s="367"/>
      <c r="P31" s="367"/>
      <c r="Q31" s="240"/>
      <c r="R31" s="240"/>
      <c r="S31" s="240"/>
      <c r="T31" s="240"/>
      <c r="U31" s="240"/>
    </row>
    <row r="32" ht="30" customHeight="1" spans="1:21">
      <c r="A32" s="251">
        <v>27</v>
      </c>
      <c r="B32" s="251">
        <v>27</v>
      </c>
      <c r="C32" s="240" t="s">
        <v>99</v>
      </c>
      <c r="D32" s="240" t="s">
        <v>99</v>
      </c>
      <c r="E32" s="240" t="s">
        <v>136</v>
      </c>
      <c r="F32" s="240" t="s">
        <v>142</v>
      </c>
      <c r="G32" s="363">
        <v>1320105903020300</v>
      </c>
      <c r="H32" s="240" t="s">
        <v>109</v>
      </c>
      <c r="I32" s="240" t="s">
        <v>103</v>
      </c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</row>
    <row r="33" ht="30" customHeight="1" spans="1:21">
      <c r="A33" s="251">
        <v>28</v>
      </c>
      <c r="B33" s="251">
        <v>28</v>
      </c>
      <c r="C33" s="240" t="s">
        <v>99</v>
      </c>
      <c r="D33" s="240" t="s">
        <v>99</v>
      </c>
      <c r="E33" s="240" t="s">
        <v>136</v>
      </c>
      <c r="F33" s="240" t="s">
        <v>143</v>
      </c>
      <c r="G33" s="363">
        <v>1320105903020300</v>
      </c>
      <c r="H33" s="240" t="s">
        <v>109</v>
      </c>
      <c r="I33" s="240" t="s">
        <v>103</v>
      </c>
      <c r="J33" s="240" t="s">
        <v>144</v>
      </c>
      <c r="K33" s="240" t="s">
        <v>145</v>
      </c>
      <c r="L33" s="240" t="s">
        <v>145</v>
      </c>
      <c r="M33" s="240" t="s">
        <v>146</v>
      </c>
      <c r="N33" s="240" t="s">
        <v>121</v>
      </c>
      <c r="O33" s="367">
        <v>0.4</v>
      </c>
      <c r="P33" s="367"/>
      <c r="Q33" s="240"/>
      <c r="R33" s="370"/>
      <c r="S33" s="371"/>
      <c r="T33" s="370"/>
      <c r="U33" s="240"/>
    </row>
    <row r="34" ht="30" customHeight="1" spans="1:21">
      <c r="A34" s="251">
        <v>29</v>
      </c>
      <c r="B34" s="251">
        <v>29</v>
      </c>
      <c r="C34" s="240" t="s">
        <v>99</v>
      </c>
      <c r="D34" s="240" t="s">
        <v>99</v>
      </c>
      <c r="E34" s="240" t="s">
        <v>136</v>
      </c>
      <c r="F34" s="240" t="s">
        <v>147</v>
      </c>
      <c r="G34" s="363">
        <v>1320105903020300</v>
      </c>
      <c r="H34" s="240" t="s">
        <v>105</v>
      </c>
      <c r="I34" s="240" t="s">
        <v>103</v>
      </c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</row>
    <row r="35" ht="30" customHeight="1" spans="1:21">
      <c r="A35" s="251">
        <v>30</v>
      </c>
      <c r="B35" s="251">
        <v>30</v>
      </c>
      <c r="C35" s="240" t="s">
        <v>99</v>
      </c>
      <c r="D35" s="240" t="s">
        <v>99</v>
      </c>
      <c r="E35" s="240" t="s">
        <v>136</v>
      </c>
      <c r="F35" s="240" t="s">
        <v>148</v>
      </c>
      <c r="G35" s="363">
        <v>1320105903020300</v>
      </c>
      <c r="H35" s="240" t="s">
        <v>149</v>
      </c>
      <c r="I35" s="240" t="s">
        <v>103</v>
      </c>
      <c r="J35" s="240"/>
      <c r="K35" s="240"/>
      <c r="L35" s="240"/>
      <c r="M35" s="240"/>
      <c r="N35" s="240"/>
      <c r="O35" s="367"/>
      <c r="P35" s="240"/>
      <c r="Q35" s="240"/>
      <c r="R35" s="240"/>
      <c r="S35" s="240"/>
      <c r="T35" s="240"/>
      <c r="U35" s="240"/>
    </row>
    <row r="36" ht="30" customHeight="1" spans="1:21">
      <c r="A36" s="251">
        <v>31</v>
      </c>
      <c r="B36" s="251">
        <v>31</v>
      </c>
      <c r="C36" s="240" t="s">
        <v>99</v>
      </c>
      <c r="D36" s="240" t="s">
        <v>99</v>
      </c>
      <c r="E36" s="240" t="s">
        <v>136</v>
      </c>
      <c r="F36" s="240" t="s">
        <v>150</v>
      </c>
      <c r="G36" s="363">
        <v>1320105903020300</v>
      </c>
      <c r="H36" s="240" t="s">
        <v>105</v>
      </c>
      <c r="I36" s="240" t="s">
        <v>121</v>
      </c>
      <c r="J36" s="240" t="s">
        <v>151</v>
      </c>
      <c r="K36" s="240" t="s">
        <v>145</v>
      </c>
      <c r="L36" s="240" t="s">
        <v>145</v>
      </c>
      <c r="M36" s="240" t="s">
        <v>146</v>
      </c>
      <c r="N36" s="240" t="s">
        <v>121</v>
      </c>
      <c r="O36" s="367">
        <v>0.32</v>
      </c>
      <c r="P36" s="367">
        <v>0.1</v>
      </c>
      <c r="Q36" s="240"/>
      <c r="R36" s="240"/>
      <c r="S36" s="240"/>
      <c r="T36" s="240"/>
      <c r="U36" s="372" t="s">
        <v>152</v>
      </c>
    </row>
    <row r="37" ht="30" customHeight="1" spans="1:21">
      <c r="A37" s="251">
        <v>32</v>
      </c>
      <c r="B37" s="251">
        <v>32</v>
      </c>
      <c r="C37" s="240" t="s">
        <v>99</v>
      </c>
      <c r="D37" s="240" t="s">
        <v>99</v>
      </c>
      <c r="E37" s="240" t="s">
        <v>136</v>
      </c>
      <c r="F37" s="240" t="s">
        <v>153</v>
      </c>
      <c r="G37" s="363" t="s">
        <v>154</v>
      </c>
      <c r="H37" s="240" t="s">
        <v>105</v>
      </c>
      <c r="I37" s="240" t="s">
        <v>103</v>
      </c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</row>
    <row r="38" ht="30" customHeight="1" spans="1:21">
      <c r="A38" s="251">
        <v>33</v>
      </c>
      <c r="B38" s="251">
        <v>33</v>
      </c>
      <c r="C38" s="240" t="s">
        <v>99</v>
      </c>
      <c r="D38" s="240" t="s">
        <v>99</v>
      </c>
      <c r="E38" s="240" t="s">
        <v>136</v>
      </c>
      <c r="F38" s="240" t="s">
        <v>155</v>
      </c>
      <c r="G38" s="363" t="s">
        <v>156</v>
      </c>
      <c r="H38" s="240" t="s">
        <v>105</v>
      </c>
      <c r="I38" s="240" t="s">
        <v>103</v>
      </c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</row>
    <row r="39" ht="30" customHeight="1" spans="1:21">
      <c r="A39" s="251">
        <v>34</v>
      </c>
      <c r="B39" s="251">
        <v>34</v>
      </c>
      <c r="C39" s="240" t="s">
        <v>99</v>
      </c>
      <c r="D39" s="240" t="s">
        <v>99</v>
      </c>
      <c r="E39" s="240" t="s">
        <v>136</v>
      </c>
      <c r="F39" s="240" t="s">
        <v>157</v>
      </c>
      <c r="G39" s="363">
        <v>1320105903010300</v>
      </c>
      <c r="H39" s="240" t="s">
        <v>112</v>
      </c>
      <c r="I39" s="240" t="s">
        <v>103</v>
      </c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</row>
    <row r="40" ht="30" customHeight="1" spans="1:21">
      <c r="A40" s="251">
        <v>35</v>
      </c>
      <c r="B40" s="251">
        <v>35</v>
      </c>
      <c r="C40" s="240" t="s">
        <v>99</v>
      </c>
      <c r="D40" s="240" t="s">
        <v>99</v>
      </c>
      <c r="E40" s="240" t="s">
        <v>136</v>
      </c>
      <c r="F40" s="240" t="s">
        <v>158</v>
      </c>
      <c r="G40" s="363">
        <v>1320105903020300</v>
      </c>
      <c r="H40" s="240" t="s">
        <v>109</v>
      </c>
      <c r="I40" s="240" t="s">
        <v>103</v>
      </c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</row>
    <row r="41" ht="30" customHeight="1" spans="1:21">
      <c r="A41" s="251">
        <v>36</v>
      </c>
      <c r="B41" s="251">
        <v>36</v>
      </c>
      <c r="C41" s="240" t="s">
        <v>99</v>
      </c>
      <c r="D41" s="240" t="s">
        <v>99</v>
      </c>
      <c r="E41" s="240" t="s">
        <v>159</v>
      </c>
      <c r="F41" s="240" t="s">
        <v>160</v>
      </c>
      <c r="G41" s="363">
        <v>1320105904010100</v>
      </c>
      <c r="H41" s="240" t="s">
        <v>109</v>
      </c>
      <c r="I41" s="240" t="s">
        <v>103</v>
      </c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</row>
    <row r="42" ht="30" customHeight="1" spans="1:21">
      <c r="A42" s="251">
        <v>37</v>
      </c>
      <c r="B42" s="251">
        <v>37</v>
      </c>
      <c r="C42" s="240" t="s">
        <v>99</v>
      </c>
      <c r="D42" s="240" t="s">
        <v>99</v>
      </c>
      <c r="E42" s="240" t="s">
        <v>159</v>
      </c>
      <c r="F42" s="240" t="s">
        <v>161</v>
      </c>
      <c r="G42" s="363">
        <v>1320105904010100</v>
      </c>
      <c r="H42" s="240" t="s">
        <v>105</v>
      </c>
      <c r="I42" s="240" t="s">
        <v>103</v>
      </c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</row>
    <row r="43" ht="30" customHeight="1" spans="1:21">
      <c r="A43" s="251">
        <v>38</v>
      </c>
      <c r="B43" s="251">
        <v>38</v>
      </c>
      <c r="C43" s="240" t="s">
        <v>99</v>
      </c>
      <c r="D43" s="240" t="s">
        <v>99</v>
      </c>
      <c r="E43" s="240" t="s">
        <v>159</v>
      </c>
      <c r="F43" s="240" t="s">
        <v>162</v>
      </c>
      <c r="G43" s="363">
        <v>1320105904010100</v>
      </c>
      <c r="H43" s="240" t="s">
        <v>109</v>
      </c>
      <c r="I43" s="240" t="s">
        <v>103</v>
      </c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</row>
    <row r="44" ht="30" customHeight="1" spans="1:21">
      <c r="A44" s="251">
        <v>39</v>
      </c>
      <c r="B44" s="251">
        <v>39</v>
      </c>
      <c r="C44" s="240" t="s">
        <v>99</v>
      </c>
      <c r="D44" s="240" t="s">
        <v>99</v>
      </c>
      <c r="E44" s="240" t="s">
        <v>159</v>
      </c>
      <c r="F44" s="240" t="s">
        <v>163</v>
      </c>
      <c r="G44" s="363">
        <v>1320105904010100</v>
      </c>
      <c r="H44" s="240" t="s">
        <v>109</v>
      </c>
      <c r="I44" s="240" t="s">
        <v>103</v>
      </c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</row>
    <row r="45" ht="30" customHeight="1" spans="1:21">
      <c r="A45" s="251">
        <v>40</v>
      </c>
      <c r="B45" s="251">
        <v>40</v>
      </c>
      <c r="C45" s="240" t="s">
        <v>99</v>
      </c>
      <c r="D45" s="240" t="s">
        <v>99</v>
      </c>
      <c r="E45" s="240" t="s">
        <v>159</v>
      </c>
      <c r="F45" s="240" t="s">
        <v>164</v>
      </c>
      <c r="G45" s="363">
        <v>1320105904020300</v>
      </c>
      <c r="H45" s="240" t="s">
        <v>105</v>
      </c>
      <c r="I45" s="240" t="s">
        <v>103</v>
      </c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</row>
    <row r="46" ht="30" customHeight="1" spans="1:21">
      <c r="A46" s="251">
        <v>41</v>
      </c>
      <c r="B46" s="251">
        <v>41</v>
      </c>
      <c r="C46" s="240" t="s">
        <v>99</v>
      </c>
      <c r="D46" s="240" t="s">
        <v>99</v>
      </c>
      <c r="E46" s="240" t="s">
        <v>159</v>
      </c>
      <c r="F46" s="240" t="s">
        <v>165</v>
      </c>
      <c r="G46" s="363">
        <v>1320105904020300</v>
      </c>
      <c r="H46" s="240" t="s">
        <v>109</v>
      </c>
      <c r="I46" s="240" t="s">
        <v>103</v>
      </c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</row>
    <row r="47" ht="30" customHeight="1" spans="1:21">
      <c r="A47" s="251">
        <v>42</v>
      </c>
      <c r="B47" s="251">
        <v>42</v>
      </c>
      <c r="C47" s="240" t="s">
        <v>99</v>
      </c>
      <c r="D47" s="240" t="s">
        <v>99</v>
      </c>
      <c r="E47" s="240" t="s">
        <v>159</v>
      </c>
      <c r="F47" s="240" t="s">
        <v>166</v>
      </c>
      <c r="G47" s="363">
        <v>1320105904020300</v>
      </c>
      <c r="H47" s="240" t="s">
        <v>105</v>
      </c>
      <c r="I47" s="240" t="s">
        <v>103</v>
      </c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</row>
    <row r="48" ht="30" customHeight="1" spans="1:21">
      <c r="A48" s="251">
        <v>43</v>
      </c>
      <c r="B48" s="251">
        <v>43</v>
      </c>
      <c r="C48" s="240" t="s">
        <v>99</v>
      </c>
      <c r="D48" s="240" t="s">
        <v>99</v>
      </c>
      <c r="E48" s="240" t="s">
        <v>159</v>
      </c>
      <c r="F48" s="240" t="s">
        <v>167</v>
      </c>
      <c r="G48" s="363">
        <v>1320105904010100</v>
      </c>
      <c r="H48" s="240" t="s">
        <v>109</v>
      </c>
      <c r="I48" s="240" t="s">
        <v>103</v>
      </c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</row>
    <row r="49" ht="30" customHeight="1" spans="1:21">
      <c r="A49" s="251">
        <v>44</v>
      </c>
      <c r="B49" s="251">
        <v>44</v>
      </c>
      <c r="C49" s="240" t="s">
        <v>99</v>
      </c>
      <c r="D49" s="240" t="s">
        <v>132</v>
      </c>
      <c r="E49" s="240" t="s">
        <v>168</v>
      </c>
      <c r="F49" s="240" t="s">
        <v>169</v>
      </c>
      <c r="G49" s="363">
        <v>1320104903020500</v>
      </c>
      <c r="H49" s="240" t="s">
        <v>105</v>
      </c>
      <c r="I49" s="240" t="s">
        <v>121</v>
      </c>
      <c r="J49" s="240" t="s">
        <v>144</v>
      </c>
      <c r="K49" s="240" t="s">
        <v>145</v>
      </c>
      <c r="L49" s="240" t="s">
        <v>145</v>
      </c>
      <c r="M49" s="240" t="s">
        <v>146</v>
      </c>
      <c r="N49" s="240" t="s">
        <v>121</v>
      </c>
      <c r="O49" s="367">
        <v>0.2</v>
      </c>
      <c r="P49" s="240"/>
      <c r="Q49" s="240"/>
      <c r="R49" s="240"/>
      <c r="S49" s="240"/>
      <c r="T49" s="240"/>
      <c r="U49" s="240"/>
    </row>
    <row r="50" ht="30" customHeight="1" spans="1:21">
      <c r="A50" s="251">
        <v>45</v>
      </c>
      <c r="B50" s="251">
        <v>45</v>
      </c>
      <c r="C50" s="240" t="s">
        <v>99</v>
      </c>
      <c r="D50" s="240" t="s">
        <v>132</v>
      </c>
      <c r="E50" s="240" t="s">
        <v>133</v>
      </c>
      <c r="F50" s="240" t="s">
        <v>170</v>
      </c>
      <c r="G50" s="363">
        <v>1320104906010100</v>
      </c>
      <c r="H50" s="240" t="s">
        <v>109</v>
      </c>
      <c r="I50" s="240" t="s">
        <v>121</v>
      </c>
      <c r="J50" s="240" t="s">
        <v>144</v>
      </c>
      <c r="K50" s="240" t="s">
        <v>145</v>
      </c>
      <c r="L50" s="240" t="s">
        <v>145</v>
      </c>
      <c r="M50" s="240" t="s">
        <v>146</v>
      </c>
      <c r="N50" s="240" t="s">
        <v>121</v>
      </c>
      <c r="O50" s="367">
        <v>0.4</v>
      </c>
      <c r="P50" s="240"/>
      <c r="Q50" s="240"/>
      <c r="R50" s="240"/>
      <c r="S50" s="240"/>
      <c r="T50" s="240"/>
      <c r="U50" s="240"/>
    </row>
  </sheetData>
  <mergeCells count="15">
    <mergeCell ref="A1:H1"/>
    <mergeCell ref="A2:G2"/>
    <mergeCell ref="J4:M4"/>
    <mergeCell ref="O4:Q4"/>
    <mergeCell ref="R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conditionalFormatting sqref="F4:F5">
    <cfRule type="duplicateValues" dxfId="0" priority="2"/>
    <cfRule type="duplicateValues" dxfId="0" priority="3"/>
  </conditionalFormatting>
  <conditionalFormatting sqref="F6:F8">
    <cfRule type="duplicateValues" dxfId="0" priority="1"/>
  </conditionalFormatting>
  <printOptions horizontalCentered="1"/>
  <pageMargins left="0" right="0" top="0.78740157480315" bottom="0" header="0.196850393700787" footer="0.196850393700787"/>
  <pageSetup paperSize="9" scale="4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view="pageBreakPreview" zoomScale="70" zoomScaleNormal="73" workbookViewId="0">
      <selection activeCell="F14" sqref="F14"/>
    </sheetView>
  </sheetViews>
  <sheetFormatPr defaultColWidth="9.14285714285714" defaultRowHeight="15" outlineLevelRow="5"/>
  <cols>
    <col min="1" max="1" width="22.8571428571429" style="350" customWidth="1"/>
    <col min="2" max="3" width="12.5714285714286" style="350" customWidth="1"/>
    <col min="4" max="15" width="15.1428571428571" style="350" customWidth="1"/>
    <col min="16" max="16" width="25.8571428571429" style="350" customWidth="1"/>
    <col min="17" max="16384" width="9.14285714285714" style="350"/>
  </cols>
  <sheetData>
    <row r="1" s="349" customFormat="1" ht="43.5" customHeight="1" spans="1:16">
      <c r="A1" s="351" t="s">
        <v>73</v>
      </c>
      <c r="B1" s="351"/>
      <c r="C1" s="351"/>
      <c r="D1" s="351"/>
      <c r="E1" s="351"/>
      <c r="F1" s="351"/>
      <c r="G1" s="351"/>
      <c r="H1" s="351"/>
      <c r="I1" s="351"/>
      <c r="J1" s="353" t="str">
        <f>'Input Energy'!I1</f>
        <v>July-25 INPUT and August-25 DCB</v>
      </c>
      <c r="K1" s="353"/>
      <c r="L1" s="353"/>
      <c r="M1" s="353"/>
      <c r="N1" s="353"/>
      <c r="O1" s="353"/>
      <c r="P1" s="353"/>
    </row>
    <row r="2" ht="29.25" customHeight="1" spans="1:15">
      <c r="A2" s="352" t="str">
        <f>A1</f>
        <v>Energy Audit of Feeders for the month of </v>
      </c>
      <c r="B2" s="352"/>
      <c r="C2" s="352"/>
      <c r="D2" s="352"/>
      <c r="E2" s="352"/>
      <c r="F2" s="352"/>
      <c r="G2" s="352"/>
      <c r="H2" s="352"/>
      <c r="I2" s="354" t="str">
        <f>J1</f>
        <v>July-25 INPUT and August-25 DCB</v>
      </c>
      <c r="J2" s="354"/>
      <c r="K2" s="344"/>
      <c r="L2" s="344"/>
      <c r="M2" s="355" t="str">
        <f>'Input Energy'!F2</f>
        <v>of Kyatsandra Sub Division</v>
      </c>
      <c r="N2" s="344"/>
      <c r="O2" s="344"/>
    </row>
    <row r="3" ht="18" spans="1:1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ht="43.5" customHeight="1" spans="1:16">
      <c r="A4" s="142" t="s">
        <v>77</v>
      </c>
      <c r="B4" s="133" t="s">
        <v>171</v>
      </c>
      <c r="C4" s="142" t="s">
        <v>172</v>
      </c>
      <c r="D4" s="142" t="s">
        <v>173</v>
      </c>
      <c r="E4" s="142"/>
      <c r="F4" s="142"/>
      <c r="G4" s="142"/>
      <c r="H4" s="142"/>
      <c r="I4" s="142" t="s">
        <v>174</v>
      </c>
      <c r="J4" s="142" t="s">
        <v>175</v>
      </c>
      <c r="K4" s="142"/>
      <c r="L4" s="142"/>
      <c r="M4" s="142"/>
      <c r="N4" s="142"/>
      <c r="O4" s="142"/>
      <c r="P4" s="142" t="s">
        <v>176</v>
      </c>
    </row>
    <row r="5" ht="111" customHeight="1" spans="1:16">
      <c r="A5" s="142"/>
      <c r="B5" s="138"/>
      <c r="C5" s="142"/>
      <c r="D5" s="142" t="s">
        <v>177</v>
      </c>
      <c r="E5" s="142" t="s">
        <v>178</v>
      </c>
      <c r="F5" s="142" t="s">
        <v>179</v>
      </c>
      <c r="G5" s="142" t="s">
        <v>180</v>
      </c>
      <c r="H5" s="142" t="s">
        <v>181</v>
      </c>
      <c r="I5" s="142"/>
      <c r="J5" s="356" t="s">
        <v>182</v>
      </c>
      <c r="K5" s="356" t="s">
        <v>183</v>
      </c>
      <c r="L5" s="356" t="s">
        <v>184</v>
      </c>
      <c r="M5" s="356" t="s">
        <v>185</v>
      </c>
      <c r="N5" s="356" t="s">
        <v>186</v>
      </c>
      <c r="O5" s="356" t="s">
        <v>187</v>
      </c>
      <c r="P5" s="142"/>
    </row>
    <row r="6" s="342" customFormat="1" ht="76.5" customHeight="1" spans="1:16">
      <c r="A6" s="133" t="s">
        <v>99</v>
      </c>
      <c r="B6" s="133">
        <v>52</v>
      </c>
      <c r="C6" s="133">
        <v>52</v>
      </c>
      <c r="D6" s="133">
        <v>3</v>
      </c>
      <c r="E6" s="133">
        <v>2</v>
      </c>
      <c r="F6" s="133">
        <v>47</v>
      </c>
      <c r="G6" s="133">
        <v>0</v>
      </c>
      <c r="H6" s="133">
        <v>0</v>
      </c>
      <c r="I6" s="133">
        <v>0</v>
      </c>
      <c r="J6" s="133" t="s">
        <v>188</v>
      </c>
      <c r="K6" s="133" t="s">
        <v>189</v>
      </c>
      <c r="L6" s="133" t="s">
        <v>189</v>
      </c>
      <c r="M6" s="133" t="s">
        <v>189</v>
      </c>
      <c r="N6" s="133" t="s">
        <v>189</v>
      </c>
      <c r="O6" s="133" t="s">
        <v>189</v>
      </c>
      <c r="P6" s="133"/>
    </row>
  </sheetData>
  <mergeCells count="10">
    <mergeCell ref="A1:I1"/>
    <mergeCell ref="J1:P1"/>
    <mergeCell ref="A2:H2"/>
    <mergeCell ref="D4:H4"/>
    <mergeCell ref="J4:O4"/>
    <mergeCell ref="A4:A5"/>
    <mergeCell ref="B4:B5"/>
    <mergeCell ref="C4:C5"/>
    <mergeCell ref="I4:I5"/>
    <mergeCell ref="P4:P5"/>
  </mergeCells>
  <pageMargins left="0.196527777777778" right="0.196527777777778" top="1.18055555555556" bottom="0.75" header="0.309722222222222" footer="0.309722222222222"/>
  <pageSetup paperSize="9" scale="5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="80" zoomScaleNormal="85" workbookViewId="0">
      <selection activeCell="I12" sqref="I12"/>
    </sheetView>
  </sheetViews>
  <sheetFormatPr defaultColWidth="9" defaultRowHeight="15" outlineLevelRow="5"/>
  <cols>
    <col min="1" max="1" width="18.4285714285714" customWidth="1"/>
    <col min="2" max="2" width="17.4285714285714" customWidth="1"/>
    <col min="3" max="3" width="12.7142857142857" customWidth="1"/>
    <col min="4" max="4" width="12.8571428571429" customWidth="1"/>
    <col min="5" max="5" width="11.8571428571429" customWidth="1"/>
    <col min="6" max="6" width="15.5714285714286" customWidth="1"/>
    <col min="7" max="7" width="15" customWidth="1"/>
    <col min="8" max="8" width="15.7142857142857" customWidth="1"/>
    <col min="9" max="9" width="21.4285714285714" customWidth="1"/>
    <col min="10" max="11" width="20.5714285714286" customWidth="1"/>
  </cols>
  <sheetData>
    <row r="1" ht="23.25" spans="1:10">
      <c r="A1" s="343" t="s">
        <v>190</v>
      </c>
      <c r="B1" s="343"/>
      <c r="C1" s="343"/>
      <c r="D1" s="343"/>
      <c r="E1" s="343"/>
      <c r="F1" s="343"/>
      <c r="G1" s="343"/>
      <c r="H1" s="343"/>
      <c r="I1" s="343"/>
      <c r="J1" s="343"/>
    </row>
    <row r="2" ht="18" customHeight="1" spans="1:11">
      <c r="A2" s="344" t="s">
        <v>191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ht="18" spans="1:10">
      <c r="A3" s="344"/>
      <c r="B3" s="344"/>
      <c r="C3" s="344"/>
      <c r="D3" s="344"/>
      <c r="E3" s="344"/>
      <c r="F3" s="344"/>
      <c r="G3" s="344"/>
      <c r="H3" s="344"/>
      <c r="I3" s="344"/>
      <c r="J3" s="344"/>
    </row>
    <row r="4" ht="49.5" customHeight="1" spans="1:11">
      <c r="A4" s="345" t="s">
        <v>77</v>
      </c>
      <c r="B4" s="346" t="s">
        <v>171</v>
      </c>
      <c r="C4" s="345" t="s">
        <v>172</v>
      </c>
      <c r="D4" s="345" t="s">
        <v>192</v>
      </c>
      <c r="E4" s="345"/>
      <c r="F4" s="345"/>
      <c r="G4" s="345"/>
      <c r="H4" s="345"/>
      <c r="I4" s="345" t="s">
        <v>174</v>
      </c>
      <c r="J4" s="345" t="s">
        <v>193</v>
      </c>
      <c r="K4" s="345"/>
    </row>
    <row r="5" ht="38.25" spans="1:11">
      <c r="A5" s="345"/>
      <c r="B5" s="347"/>
      <c r="C5" s="345"/>
      <c r="D5" s="345" t="s">
        <v>177</v>
      </c>
      <c r="E5" s="345" t="s">
        <v>178</v>
      </c>
      <c r="F5" s="345" t="s">
        <v>179</v>
      </c>
      <c r="G5" s="345" t="s">
        <v>180</v>
      </c>
      <c r="H5" s="345" t="s">
        <v>181</v>
      </c>
      <c r="I5" s="345"/>
      <c r="J5" s="348" t="s">
        <v>194</v>
      </c>
      <c r="K5" s="348" t="s">
        <v>195</v>
      </c>
    </row>
    <row r="6" s="342" customFormat="1" ht="76.5" customHeight="1" spans="1:11">
      <c r="A6" s="133" t="s">
        <v>99</v>
      </c>
      <c r="B6" s="133">
        <v>52</v>
      </c>
      <c r="C6" s="133">
        <v>52</v>
      </c>
      <c r="D6" s="133">
        <v>4</v>
      </c>
      <c r="E6" s="133">
        <v>2</v>
      </c>
      <c r="F6" s="133">
        <v>20</v>
      </c>
      <c r="G6" s="133">
        <v>12</v>
      </c>
      <c r="H6" s="133">
        <v>14</v>
      </c>
      <c r="I6" s="133">
        <v>0</v>
      </c>
      <c r="J6" s="133" t="s">
        <v>196</v>
      </c>
      <c r="K6" s="133" t="s">
        <v>197</v>
      </c>
    </row>
  </sheetData>
  <mergeCells count="8">
    <mergeCell ref="A1:J1"/>
    <mergeCell ref="A2:K2"/>
    <mergeCell ref="D4:H4"/>
    <mergeCell ref="J4:K4"/>
    <mergeCell ref="A4:A5"/>
    <mergeCell ref="B4:B5"/>
    <mergeCell ref="C4:C5"/>
    <mergeCell ref="I4:I5"/>
  </mergeCells>
  <pageMargins left="0.699305555555556" right="0.699305555555556" top="0.75" bottom="0.75" header="0.3" footer="0.3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R71"/>
  <sheetViews>
    <sheetView tabSelected="1" zoomScale="70" zoomScaleNormal="70" zoomScaleSheetLayoutView="55" topLeftCell="K1" workbookViewId="0">
      <selection activeCell="X70" sqref="X70"/>
    </sheetView>
  </sheetViews>
  <sheetFormatPr defaultColWidth="9.14285714285714" defaultRowHeight="36" customHeight="1"/>
  <cols>
    <col min="1" max="1" width="8.85714285714286" style="9" customWidth="1"/>
    <col min="2" max="2" width="20.1428571428571" style="9" customWidth="1"/>
    <col min="3" max="3" width="21.4285714285714" style="9" hidden="1" customWidth="1"/>
    <col min="4" max="4" width="18.7142857142857" style="10" hidden="1" customWidth="1"/>
    <col min="5" max="5" width="23.5714285714286" style="11" customWidth="1"/>
    <col min="6" max="6" width="33.7142857142857" style="11" customWidth="1"/>
    <col min="7" max="7" width="27.1428571428571" style="9" customWidth="1"/>
    <col min="8" max="8" width="19.4285714285714" style="11" customWidth="1"/>
    <col min="9" max="11" width="15.2857142857143" style="11" customWidth="1"/>
    <col min="12" max="13" width="13.8571428571429" style="9" customWidth="1"/>
    <col min="14" max="14" width="14.2857142857143" style="9" customWidth="1"/>
    <col min="15" max="15" width="14.1428571428571" style="9" customWidth="1"/>
    <col min="16" max="16" width="12.8571428571429" style="9" customWidth="1"/>
    <col min="17" max="17" width="14.4285714285714" style="9" customWidth="1"/>
    <col min="18" max="18" width="16.5714285714286" style="9" customWidth="1"/>
    <col min="19" max="19" width="21.7142857142857" style="9" customWidth="1"/>
    <col min="20" max="20" width="20.7142857142857" style="9" customWidth="1"/>
    <col min="21" max="21" width="23.2857142857143" style="9" customWidth="1"/>
    <col min="22" max="22" width="12.2857142857143" style="9" customWidth="1"/>
    <col min="23" max="23" width="12" style="9" customWidth="1"/>
    <col min="24" max="24" width="15.5714285714286" style="9" customWidth="1"/>
    <col min="25" max="25" width="18.2857142857143" style="9" customWidth="1"/>
    <col min="26" max="26" width="24.7142857142857" style="9" customWidth="1"/>
    <col min="27" max="27" width="20" style="9" customWidth="1"/>
    <col min="28" max="28" width="18" style="9" customWidth="1"/>
    <col min="29" max="29" width="16.7142857142857" style="9" customWidth="1"/>
    <col min="30" max="30" width="13.2857142857143" style="9" customWidth="1"/>
    <col min="31" max="31" width="18.5714285714286" style="9" customWidth="1"/>
    <col min="32" max="32" width="24.7142857142857" style="9" customWidth="1"/>
    <col min="33" max="33" width="20.2857142857143" style="9" customWidth="1"/>
    <col min="34" max="34" width="21.7142857142857" style="9" customWidth="1"/>
    <col min="35" max="35" width="17.2857142857143" style="9" customWidth="1"/>
    <col min="36" max="36" width="18.1428571428571" style="9" customWidth="1"/>
    <col min="37" max="37" width="24.5714285714286" style="9" customWidth="1"/>
    <col min="38" max="38" width="26.1428571428571" style="9" customWidth="1"/>
    <col min="39" max="39" width="24.2857142857143" style="265" customWidth="1"/>
    <col min="40" max="40" width="21.4285714285714" style="9" customWidth="1"/>
    <col min="41" max="41" width="21.5714285714286" style="9" customWidth="1"/>
    <col min="42" max="42" width="21.1428571428571" style="9" customWidth="1"/>
    <col min="43" max="43" width="21.1428571428571" style="266" customWidth="1"/>
    <col min="44" max="44" width="22" style="9" customWidth="1"/>
    <col min="45" max="47" width="15.4285714285714" style="9" customWidth="1"/>
    <col min="48" max="49" width="16.5714285714286" style="9" customWidth="1"/>
    <col min="50" max="50" width="23.1428571428571" style="9" customWidth="1"/>
    <col min="51" max="51" width="23.4285714285714" style="9" customWidth="1"/>
    <col min="52" max="52" width="23.1428571428571" style="9" customWidth="1"/>
    <col min="53" max="53" width="23.4285714285714" style="9" customWidth="1"/>
    <col min="54" max="55" width="19.7142857142857" style="9" customWidth="1"/>
    <col min="56" max="60" width="17.5714285714286" style="9" customWidth="1"/>
    <col min="61" max="61" width="19" style="9" customWidth="1"/>
    <col min="62" max="62" width="22.2857142857143" style="9" customWidth="1"/>
    <col min="63" max="63" width="17.5714285714286" style="9" customWidth="1"/>
    <col min="64" max="64" width="16.2857142857143" style="9" customWidth="1"/>
    <col min="65" max="65" width="65.5714285714286" style="11" customWidth="1"/>
    <col min="66" max="69" width="38.7142857142857" style="9" customWidth="1"/>
    <col min="70" max="70" width="22.2857142857143" style="9" customWidth="1"/>
    <col min="71" max="71" width="9.14285714285714" style="9" customWidth="1"/>
    <col min="72" max="16384" width="9.14285714285714" style="9"/>
  </cols>
  <sheetData>
    <row r="1" s="1" customFormat="1" ht="71.1" customHeight="1" spans="1:65">
      <c r="A1" s="267" t="s">
        <v>198</v>
      </c>
      <c r="B1" s="267"/>
      <c r="C1" s="267"/>
      <c r="D1" s="267" t="str">
        <f>'Input Energy'!I1</f>
        <v>July-25 INPUT and August-25 DCB</v>
      </c>
      <c r="E1" s="268"/>
      <c r="F1" s="268"/>
      <c r="G1" s="268"/>
      <c r="H1" s="268"/>
      <c r="I1" s="267"/>
      <c r="J1" s="267"/>
      <c r="K1" s="267"/>
      <c r="L1" s="267"/>
      <c r="M1" s="267"/>
      <c r="N1" s="267"/>
      <c r="O1" s="268"/>
      <c r="P1" s="268"/>
      <c r="Q1" s="268"/>
      <c r="R1" s="268"/>
      <c r="S1" s="268"/>
      <c r="T1" s="267"/>
      <c r="U1" s="268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8"/>
      <c r="AI1" s="267"/>
      <c r="AJ1" s="267"/>
      <c r="AK1" s="267"/>
      <c r="AL1" s="267"/>
      <c r="AM1" s="267"/>
      <c r="AN1" s="268"/>
      <c r="AO1" s="268"/>
      <c r="AP1" s="268"/>
      <c r="AQ1" s="309"/>
      <c r="AR1" s="268"/>
      <c r="AS1" s="268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8"/>
    </row>
    <row r="2" s="2" customFormat="1" ht="51" customHeight="1" spans="1:70">
      <c r="A2" s="269" t="s">
        <v>199</v>
      </c>
      <c r="B2" s="269" t="s">
        <v>200</v>
      </c>
      <c r="C2" s="269" t="s">
        <v>89</v>
      </c>
      <c r="D2" s="269" t="s">
        <v>201</v>
      </c>
      <c r="E2" s="269" t="s">
        <v>79</v>
      </c>
      <c r="F2" s="269" t="s">
        <v>80</v>
      </c>
      <c r="G2" s="269" t="s">
        <v>81</v>
      </c>
      <c r="H2" s="269" t="s">
        <v>202</v>
      </c>
      <c r="I2" s="269" t="s">
        <v>203</v>
      </c>
      <c r="J2" s="269"/>
      <c r="K2" s="269"/>
      <c r="L2" s="269" t="s">
        <v>204</v>
      </c>
      <c r="M2" s="269" t="s">
        <v>205</v>
      </c>
      <c r="N2" s="269"/>
      <c r="O2" s="269" t="s">
        <v>206</v>
      </c>
      <c r="P2" s="269"/>
      <c r="Q2" s="269"/>
      <c r="R2" s="269"/>
      <c r="S2" s="269"/>
      <c r="T2" s="269"/>
      <c r="U2" s="269"/>
      <c r="V2" s="269" t="s">
        <v>207</v>
      </c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 t="s">
        <v>208</v>
      </c>
      <c r="AI2" s="269" t="s">
        <v>209</v>
      </c>
      <c r="AJ2" s="269" t="s">
        <v>210</v>
      </c>
      <c r="AK2" s="269" t="s">
        <v>211</v>
      </c>
      <c r="AL2" s="269" t="s">
        <v>212</v>
      </c>
      <c r="AM2" s="269" t="s">
        <v>213</v>
      </c>
      <c r="AN2" s="269" t="s">
        <v>214</v>
      </c>
      <c r="AO2" s="269" t="s">
        <v>215</v>
      </c>
      <c r="AP2" s="269" t="s">
        <v>216</v>
      </c>
      <c r="AQ2" s="310" t="s">
        <v>217</v>
      </c>
      <c r="AR2" s="269" t="s">
        <v>218</v>
      </c>
      <c r="AS2" s="269" t="s">
        <v>219</v>
      </c>
      <c r="AT2" s="269" t="s">
        <v>220</v>
      </c>
      <c r="AU2" s="269"/>
      <c r="AV2" s="269" t="s">
        <v>221</v>
      </c>
      <c r="AW2" s="269" t="s">
        <v>222</v>
      </c>
      <c r="AX2" s="269" t="s">
        <v>223</v>
      </c>
      <c r="AY2" s="269" t="s">
        <v>224</v>
      </c>
      <c r="AZ2" s="269" t="s">
        <v>225</v>
      </c>
      <c r="BA2" s="269" t="s">
        <v>226</v>
      </c>
      <c r="BB2" s="269" t="s">
        <v>227</v>
      </c>
      <c r="BC2" s="269" t="s">
        <v>228</v>
      </c>
      <c r="BD2" s="269" t="s">
        <v>229</v>
      </c>
      <c r="BE2" s="269" t="s">
        <v>230</v>
      </c>
      <c r="BF2" s="269" t="s">
        <v>231</v>
      </c>
      <c r="BG2" s="269" t="s">
        <v>232</v>
      </c>
      <c r="BH2" s="269" t="s">
        <v>233</v>
      </c>
      <c r="BI2" s="269" t="s">
        <v>234</v>
      </c>
      <c r="BJ2" s="269" t="s">
        <v>235</v>
      </c>
      <c r="BK2" s="269" t="s">
        <v>236</v>
      </c>
      <c r="BL2" s="269" t="s">
        <v>237</v>
      </c>
      <c r="BM2" s="269" t="s">
        <v>238</v>
      </c>
      <c r="BN2" s="269" t="s">
        <v>239</v>
      </c>
      <c r="BO2" s="269" t="s">
        <v>240</v>
      </c>
      <c r="BP2" s="269" t="s">
        <v>241</v>
      </c>
      <c r="BQ2" s="269" t="s">
        <v>242</v>
      </c>
      <c r="BR2" s="269" t="s">
        <v>240</v>
      </c>
    </row>
    <row r="3" s="3" customFormat="1" ht="75" customHeight="1" spans="1:70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 t="s">
        <v>243</v>
      </c>
      <c r="P3" s="269" t="s">
        <v>244</v>
      </c>
      <c r="Q3" s="269" t="s">
        <v>245</v>
      </c>
      <c r="R3" s="269" t="s">
        <v>246</v>
      </c>
      <c r="S3" s="269" t="s">
        <v>247</v>
      </c>
      <c r="T3" s="269" t="s">
        <v>248</v>
      </c>
      <c r="U3" s="269" t="s">
        <v>249</v>
      </c>
      <c r="V3" s="269" t="s">
        <v>250</v>
      </c>
      <c r="W3" s="269"/>
      <c r="X3" s="269"/>
      <c r="Y3" s="269"/>
      <c r="Z3" s="269" t="s">
        <v>251</v>
      </c>
      <c r="AA3" s="269" t="s">
        <v>252</v>
      </c>
      <c r="AB3" s="269" t="s">
        <v>253</v>
      </c>
      <c r="AC3" s="269"/>
      <c r="AD3" s="269"/>
      <c r="AE3" s="269"/>
      <c r="AF3" s="269" t="s">
        <v>254</v>
      </c>
      <c r="AG3" s="269" t="s">
        <v>255</v>
      </c>
      <c r="AH3" s="269"/>
      <c r="AI3" s="269"/>
      <c r="AJ3" s="269"/>
      <c r="AK3" s="269"/>
      <c r="AL3" s="269"/>
      <c r="AM3" s="269"/>
      <c r="AN3" s="269"/>
      <c r="AO3" s="269"/>
      <c r="AP3" s="269"/>
      <c r="AQ3" s="311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</row>
    <row r="4" s="3" customFormat="1" ht="53.25" customHeight="1" spans="1:70">
      <c r="A4" s="269"/>
      <c r="B4" s="269"/>
      <c r="C4" s="269"/>
      <c r="D4" s="269"/>
      <c r="E4" s="269"/>
      <c r="F4" s="269"/>
      <c r="G4" s="269"/>
      <c r="H4" s="269"/>
      <c r="I4" s="269" t="s">
        <v>256</v>
      </c>
      <c r="J4" s="269" t="s">
        <v>257</v>
      </c>
      <c r="K4" s="269" t="s">
        <v>258</v>
      </c>
      <c r="L4" s="269"/>
      <c r="M4" s="269" t="s">
        <v>259</v>
      </c>
      <c r="N4" s="269" t="s">
        <v>260</v>
      </c>
      <c r="O4" s="269"/>
      <c r="P4" s="269"/>
      <c r="Q4" s="269"/>
      <c r="R4" s="269"/>
      <c r="S4" s="269"/>
      <c r="T4" s="269"/>
      <c r="U4" s="269"/>
      <c r="V4" s="269" t="s">
        <v>243</v>
      </c>
      <c r="W4" s="269" t="s">
        <v>244</v>
      </c>
      <c r="X4" s="269" t="s">
        <v>245</v>
      </c>
      <c r="Y4" s="269" t="s">
        <v>261</v>
      </c>
      <c r="Z4" s="269"/>
      <c r="AA4" s="269"/>
      <c r="AB4" s="269" t="s">
        <v>243</v>
      </c>
      <c r="AC4" s="269" t="s">
        <v>244</v>
      </c>
      <c r="AD4" s="269" t="s">
        <v>245</v>
      </c>
      <c r="AE4" s="269" t="s">
        <v>261</v>
      </c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312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</row>
    <row r="5" s="3" customFormat="1" ht="42.75" hidden="1" customHeight="1" spans="1:70">
      <c r="A5" s="270">
        <v>1</v>
      </c>
      <c r="B5" s="270" t="s">
        <v>262</v>
      </c>
      <c r="C5" s="270">
        <v>2</v>
      </c>
      <c r="D5" s="270">
        <v>3</v>
      </c>
      <c r="E5" s="270">
        <v>4</v>
      </c>
      <c r="F5" s="270">
        <v>5</v>
      </c>
      <c r="G5" s="270">
        <v>6</v>
      </c>
      <c r="H5" s="270">
        <v>7</v>
      </c>
      <c r="I5" s="270" t="s">
        <v>263</v>
      </c>
      <c r="J5" s="270" t="s">
        <v>264</v>
      </c>
      <c r="K5" s="270" t="s">
        <v>265</v>
      </c>
      <c r="L5" s="270">
        <v>8</v>
      </c>
      <c r="M5" s="270">
        <v>9</v>
      </c>
      <c r="N5" s="270">
        <v>10</v>
      </c>
      <c r="O5" s="270">
        <v>11</v>
      </c>
      <c r="P5" s="270">
        <v>12</v>
      </c>
      <c r="Q5" s="289" t="s">
        <v>266</v>
      </c>
      <c r="R5" s="270">
        <v>14</v>
      </c>
      <c r="S5" s="270" t="s">
        <v>267</v>
      </c>
      <c r="T5" s="270">
        <v>16</v>
      </c>
      <c r="U5" s="270">
        <v>17</v>
      </c>
      <c r="V5" s="270">
        <v>18</v>
      </c>
      <c r="W5" s="270">
        <v>19</v>
      </c>
      <c r="X5" s="270" t="s">
        <v>268</v>
      </c>
      <c r="Y5" s="270" t="s">
        <v>269</v>
      </c>
      <c r="Z5" s="270" t="s">
        <v>270</v>
      </c>
      <c r="AA5" s="270" t="s">
        <v>271</v>
      </c>
      <c r="AB5" s="270">
        <v>22</v>
      </c>
      <c r="AC5" s="270">
        <v>23</v>
      </c>
      <c r="AD5" s="270" t="s">
        <v>272</v>
      </c>
      <c r="AE5" s="270" t="s">
        <v>273</v>
      </c>
      <c r="AF5" s="270" t="s">
        <v>274</v>
      </c>
      <c r="AG5" s="270" t="s">
        <v>275</v>
      </c>
      <c r="AH5" s="270">
        <v>26</v>
      </c>
      <c r="AI5" s="270">
        <v>27</v>
      </c>
      <c r="AJ5" s="270">
        <v>28</v>
      </c>
      <c r="AK5" s="270" t="s">
        <v>276</v>
      </c>
      <c r="AL5" s="270">
        <v>30</v>
      </c>
      <c r="AM5" s="270">
        <v>31</v>
      </c>
      <c r="AN5" s="270">
        <v>32</v>
      </c>
      <c r="AO5" s="270">
        <v>33</v>
      </c>
      <c r="AP5" s="270" t="s">
        <v>277</v>
      </c>
      <c r="AQ5" s="310"/>
      <c r="AR5" s="270" t="s">
        <v>278</v>
      </c>
      <c r="AS5" s="270" t="s">
        <v>279</v>
      </c>
      <c r="AT5" s="270"/>
      <c r="AU5" s="270"/>
      <c r="AV5" s="270" t="s">
        <v>280</v>
      </c>
      <c r="AW5" s="269" t="s">
        <v>281</v>
      </c>
      <c r="AX5" s="270">
        <v>39</v>
      </c>
      <c r="AY5" s="270">
        <v>40</v>
      </c>
      <c r="AZ5" s="270">
        <v>41</v>
      </c>
      <c r="BA5" s="270">
        <v>42</v>
      </c>
      <c r="BB5" s="270" t="s">
        <v>282</v>
      </c>
      <c r="BC5" s="270" t="s">
        <v>283</v>
      </c>
      <c r="BD5" s="269" t="s">
        <v>284</v>
      </c>
      <c r="BE5" s="269"/>
      <c r="BF5" s="269">
        <v>46</v>
      </c>
      <c r="BG5" s="269" t="s">
        <v>285</v>
      </c>
      <c r="BH5" s="269"/>
      <c r="BI5" s="270">
        <v>48</v>
      </c>
      <c r="BJ5" s="270" t="s">
        <v>286</v>
      </c>
      <c r="BK5" s="270" t="s">
        <v>287</v>
      </c>
      <c r="BL5" s="269"/>
      <c r="BM5" s="269">
        <v>47</v>
      </c>
      <c r="BN5" s="269">
        <v>48</v>
      </c>
      <c r="BO5" s="269"/>
      <c r="BP5" s="269"/>
      <c r="BQ5" s="269"/>
      <c r="BR5" s="269">
        <v>49</v>
      </c>
    </row>
    <row r="6" s="260" customFormat="1" ht="24.95" hidden="1" customHeight="1" spans="1:70">
      <c r="A6" s="271">
        <v>1</v>
      </c>
      <c r="B6" s="272" t="s">
        <v>288</v>
      </c>
      <c r="C6" s="272" t="s">
        <v>99</v>
      </c>
      <c r="D6" s="272" t="s">
        <v>99</v>
      </c>
      <c r="E6" s="273" t="s">
        <v>100</v>
      </c>
      <c r="F6" s="273" t="s">
        <v>101</v>
      </c>
      <c r="G6" s="274">
        <v>1320105901020300</v>
      </c>
      <c r="H6" s="273" t="s">
        <v>102</v>
      </c>
      <c r="I6" s="284">
        <v>6.4</v>
      </c>
      <c r="J6" s="284">
        <v>13.81</v>
      </c>
      <c r="K6" s="284">
        <v>20.21</v>
      </c>
      <c r="L6" s="284">
        <v>92</v>
      </c>
      <c r="M6" s="284">
        <v>7815</v>
      </c>
      <c r="N6" s="284">
        <v>7</v>
      </c>
      <c r="O6" s="272">
        <v>2271.322</v>
      </c>
      <c r="P6" s="272">
        <v>2226.661</v>
      </c>
      <c r="Q6" s="290">
        <f>+O6-P6</f>
        <v>44.6610000000001</v>
      </c>
      <c r="R6" s="271">
        <v>20000</v>
      </c>
      <c r="S6" s="271">
        <f>+Q6*R6</f>
        <v>893220.000000001</v>
      </c>
      <c r="T6" s="291">
        <v>1</v>
      </c>
      <c r="U6" s="292">
        <f>+S6*T6</f>
        <v>893220.000000001</v>
      </c>
      <c r="V6" s="271">
        <v>0</v>
      </c>
      <c r="W6" s="271">
        <v>0</v>
      </c>
      <c r="X6" s="271">
        <v>0</v>
      </c>
      <c r="Y6" s="271">
        <v>0</v>
      </c>
      <c r="Z6" s="271">
        <v>0</v>
      </c>
      <c r="AA6" s="300">
        <f>(X6*Y6)+Z6</f>
        <v>0</v>
      </c>
      <c r="AB6" s="292">
        <v>0</v>
      </c>
      <c r="AC6" s="292">
        <v>0</v>
      </c>
      <c r="AD6" s="292">
        <v>0</v>
      </c>
      <c r="AE6" s="292">
        <v>0</v>
      </c>
      <c r="AF6" s="292">
        <v>0</v>
      </c>
      <c r="AG6" s="300">
        <f t="shared" ref="AG6:AG59" si="0">(AD6*AE6)+AF6</f>
        <v>0</v>
      </c>
      <c r="AH6" s="303"/>
      <c r="AI6" s="303"/>
      <c r="AJ6" s="303"/>
      <c r="AK6" s="292">
        <f>+U6+AA6-AG6+AJ6</f>
        <v>893220.000000001</v>
      </c>
      <c r="AL6" s="271"/>
      <c r="AM6" s="271">
        <v>0</v>
      </c>
      <c r="AN6" s="292">
        <f>772216.09</f>
        <v>772216.09</v>
      </c>
      <c r="AO6" s="292">
        <v>31865.32</v>
      </c>
      <c r="AP6" s="300">
        <f>AL6+AM6+AN6+AO6</f>
        <v>804081.41</v>
      </c>
      <c r="AQ6" s="313"/>
      <c r="AR6" s="292">
        <f t="shared" ref="AR6:AR37" si="1">AK6-AP6</f>
        <v>89138.5900000012</v>
      </c>
      <c r="AS6" s="314">
        <f>+(AR6/AK6)*100</f>
        <v>9.97946642484507</v>
      </c>
      <c r="AT6" s="314" t="str">
        <f t="shared" ref="AT6:AT60" si="2">IF(ISBLANK(AS6),"NA",IF(AS6&lt;0,"&lt;0",IF(AND(AS6&gt;=0,AS6&lt;5),"0-5",IF(AND(AS6&gt;=5,AS6&lt;10),"5-10",IF(AND(AS6&gt;=10,AS6&lt;=15),"10-15",IF(AND(AS6&gt;15,AS6&lt;=20),"15-20",IF(AND(AS6&gt;20,AS6&lt;=30),"20-30",IF(AS6&gt;30,"&gt;30","nill"))))))))</f>
        <v>5-10</v>
      </c>
      <c r="AU6" s="314">
        <v>9.46</v>
      </c>
      <c r="AV6" s="290">
        <f t="shared" ref="AV6:AV37" si="3">+AP6/AK6*100</f>
        <v>90.0205335751549</v>
      </c>
      <c r="AW6" s="290">
        <f t="shared" ref="AW6:AW37" si="4">BJ6/AK6*100</f>
        <v>90.0205335751549</v>
      </c>
      <c r="AX6" s="300">
        <v>3439519.56</v>
      </c>
      <c r="AY6" s="300">
        <v>7886566.66999998</v>
      </c>
      <c r="AZ6" s="300">
        <v>7539092.84999999</v>
      </c>
      <c r="BA6" s="300">
        <v>3786373.38</v>
      </c>
      <c r="BB6" s="290">
        <f>+AZ6/AY6*100</f>
        <v>95.5941053370948</v>
      </c>
      <c r="BC6" s="314">
        <f>+(1-(AV6*BB6)/10000)*100</f>
        <v>13.9456763091516</v>
      </c>
      <c r="BD6" s="314">
        <f t="shared" ref="BD6:BD28" si="5">((1-AW6*BB6/10000))*100</f>
        <v>13.9456763091516</v>
      </c>
      <c r="BE6" s="314" t="str">
        <f t="shared" ref="BE6:BE28" si="6">IF(ISBLANK(BC6),"NA",IF(BC6&lt;0,"&lt;0",IF(AND(BC6&gt;=0,BC6&lt;5),"0-5",IF(AND(BC6&gt;=5,BC6&lt;10),"5-10",IF(AND(BC6&gt;=10,BC6&lt;=15),"10-15",IF(AND(BC6&gt;15,BC6&lt;=20),"15-20",IF(AND(BC6&gt;20,BC6&lt;=30),"20-30",IF(BC6&gt;30,"&gt;30","nill"))))))))</f>
        <v>10-15</v>
      </c>
      <c r="BF6" s="314">
        <f t="shared" ref="BF6:BF28" si="7">(IF(((AZ6/AY6*100))&gt;100,100,((AZ6/AY6*100))))</f>
        <v>95.5941053370948</v>
      </c>
      <c r="BG6" s="314">
        <f t="shared" ref="BG6:BG28" si="8">((1-AW6*BF6/10000))*100</f>
        <v>13.9456763091516</v>
      </c>
      <c r="BH6" s="314" t="str">
        <f t="shared" ref="BH6:BH28" si="9">IF(ISBLANK(BG6),"NA",IF(BG6&lt;0,"&lt;0",IF(AND(BG6&gt;=0,BG6&lt;5),"0-5",IF(AND(BG6&gt;=5,BG6&lt;10),"5-10",IF(AND(BG6&gt;=10,BG6&lt;=15),"10-15",IF(AND(BG6&gt;15,BG6&lt;=20),"15-20",IF(AND(BG6&gt;20,BG6&lt;=30),"20-30",IF(BG6&gt;30,"&gt;30","nill"))))))))</f>
        <v>10-15</v>
      </c>
      <c r="BI6" s="271"/>
      <c r="BJ6" s="300">
        <f t="shared" ref="BJ6:BJ37" si="10">AP6+BI6</f>
        <v>804081.41</v>
      </c>
      <c r="BK6" s="314">
        <f t="shared" ref="BK6:BK37" si="11">+(AK6-BJ6)/AK6*100</f>
        <v>9.97946642484507</v>
      </c>
      <c r="BL6" s="314" t="str">
        <f t="shared" ref="BL6:BL60" si="12">IF(ISBLANK(BK6),"NA",IF(BK6&lt;0,"&lt;0",IF(AND(BK6&gt;=0,BK6&lt;5),"0-5",IF(AND(BK6&gt;=5,BK6&lt;10),"5-10",IF(AND(BK6&gt;=10,BK6&lt;=15),"10-15",IF(AND(BK6&gt;15,BK6&lt;=20),"15-20",IF(AND(BK6&gt;20,BK6&lt;=30),"20-30",IF(BK6&gt;30,"&gt;30","nill"))))))))</f>
        <v>5-10</v>
      </c>
      <c r="BM6" s="325"/>
      <c r="BN6" s="272"/>
      <c r="BO6" s="272"/>
      <c r="BP6" s="271"/>
      <c r="BQ6" s="271"/>
      <c r="BR6" s="271"/>
    </row>
    <row r="7" s="261" customFormat="1" ht="24.95" hidden="1" customHeight="1" spans="1:70">
      <c r="A7" s="275">
        <v>2</v>
      </c>
      <c r="B7" s="50" t="s">
        <v>289</v>
      </c>
      <c r="C7" s="50" t="s">
        <v>99</v>
      </c>
      <c r="D7" s="50" t="s">
        <v>99</v>
      </c>
      <c r="E7" s="50" t="s">
        <v>100</v>
      </c>
      <c r="F7" s="50" t="s">
        <v>108</v>
      </c>
      <c r="G7" s="276">
        <v>1320105901020300</v>
      </c>
      <c r="H7" s="269" t="s">
        <v>105</v>
      </c>
      <c r="I7" s="285">
        <v>8.4</v>
      </c>
      <c r="J7" s="285">
        <v>4.6</v>
      </c>
      <c r="K7" s="285">
        <f>I7+J7</f>
        <v>13</v>
      </c>
      <c r="L7" s="285">
        <v>67</v>
      </c>
      <c r="M7" s="285">
        <v>2383</v>
      </c>
      <c r="N7" s="285">
        <v>0</v>
      </c>
      <c r="O7" s="50">
        <v>1976.441</v>
      </c>
      <c r="P7" s="50">
        <v>1937.143</v>
      </c>
      <c r="Q7" s="293">
        <f t="shared" ref="Q7:Q51" si="13">+O7-P7</f>
        <v>39.298</v>
      </c>
      <c r="R7" s="275">
        <v>20000</v>
      </c>
      <c r="S7" s="275">
        <f t="shared" ref="S7:S51" si="14">+Q7*R7</f>
        <v>785960</v>
      </c>
      <c r="T7" s="294">
        <v>1</v>
      </c>
      <c r="U7" s="295">
        <f t="shared" ref="U7:U59" si="15">+S7*T7</f>
        <v>785960</v>
      </c>
      <c r="V7" s="275">
        <v>0</v>
      </c>
      <c r="W7" s="275">
        <v>0</v>
      </c>
      <c r="X7" s="275">
        <v>0</v>
      </c>
      <c r="Y7" s="275">
        <v>0</v>
      </c>
      <c r="Z7" s="275">
        <v>70000</v>
      </c>
      <c r="AA7" s="24">
        <f t="shared" ref="AA7:AA21" si="16">(X7*Y7)+Z7</f>
        <v>70000</v>
      </c>
      <c r="AB7" s="24">
        <v>0</v>
      </c>
      <c r="AC7" s="24">
        <v>0</v>
      </c>
      <c r="AD7" s="295">
        <v>0</v>
      </c>
      <c r="AE7" s="24">
        <v>0</v>
      </c>
      <c r="AF7" s="24">
        <v>0</v>
      </c>
      <c r="AG7" s="24">
        <f t="shared" si="0"/>
        <v>0</v>
      </c>
      <c r="AH7" s="304"/>
      <c r="AI7" s="305"/>
      <c r="AJ7" s="305">
        <v>2520</v>
      </c>
      <c r="AK7" s="295">
        <f t="shared" ref="AK7:AK59" si="17">+U7+AA7-AG7+AJ7</f>
        <v>858480</v>
      </c>
      <c r="AL7" s="293"/>
      <c r="AM7" s="295">
        <v>0</v>
      </c>
      <c r="AN7" s="295">
        <v>788636</v>
      </c>
      <c r="AO7" s="295">
        <v>0</v>
      </c>
      <c r="AP7" s="24">
        <f t="shared" ref="AP7:AP38" si="18">AL7+AM7+AN7+AO7</f>
        <v>788636</v>
      </c>
      <c r="AQ7" s="313">
        <v>788636</v>
      </c>
      <c r="AR7" s="295">
        <f t="shared" si="1"/>
        <v>69844</v>
      </c>
      <c r="AS7" s="315">
        <f t="shared" ref="AS7:AS37" si="19">+(AR7/AK7)*100</f>
        <v>8.13577485788836</v>
      </c>
      <c r="AT7" s="315" t="str">
        <f t="shared" si="2"/>
        <v>5-10</v>
      </c>
      <c r="AU7" s="315">
        <v>8.14</v>
      </c>
      <c r="AV7" s="293">
        <f t="shared" si="3"/>
        <v>91.8642251421116</v>
      </c>
      <c r="AW7" s="293">
        <f t="shared" si="4"/>
        <v>91.8642251421116</v>
      </c>
      <c r="AX7" s="24">
        <v>11940282.82</v>
      </c>
      <c r="AY7" s="24">
        <v>8431243.27999995</v>
      </c>
      <c r="AZ7" s="24">
        <v>10215264.64</v>
      </c>
      <c r="BA7" s="24">
        <v>10156261.46</v>
      </c>
      <c r="BB7" s="293">
        <f t="shared" ref="BB7:BB59" si="20">+AZ7/AY7*100</f>
        <v>121.159647524725</v>
      </c>
      <c r="BC7" s="315">
        <f t="shared" ref="BC7:BC60" si="21">+(1-(AV7*BB7)/10000)*100</f>
        <v>-11.3023713835024</v>
      </c>
      <c r="BD7" s="315">
        <f t="shared" si="5"/>
        <v>-11.3023713835024</v>
      </c>
      <c r="BE7" s="315" t="str">
        <f t="shared" si="6"/>
        <v>&lt;0</v>
      </c>
      <c r="BF7" s="315">
        <f t="shared" si="7"/>
        <v>100</v>
      </c>
      <c r="BG7" s="315">
        <f t="shared" si="8"/>
        <v>8.13577485788836</v>
      </c>
      <c r="BH7" s="315" t="str">
        <f t="shared" si="9"/>
        <v>5-10</v>
      </c>
      <c r="BI7" s="275"/>
      <c r="BJ7" s="24">
        <f t="shared" si="10"/>
        <v>788636</v>
      </c>
      <c r="BK7" s="315">
        <f t="shared" si="11"/>
        <v>8.13577485788836</v>
      </c>
      <c r="BL7" s="315" t="str">
        <f t="shared" si="12"/>
        <v>5-10</v>
      </c>
      <c r="BM7" s="326" t="s">
        <v>290</v>
      </c>
      <c r="BN7" s="50"/>
      <c r="BO7" s="269"/>
      <c r="BP7" s="275"/>
      <c r="BQ7" s="275"/>
      <c r="BR7" s="275"/>
    </row>
    <row r="8" s="261" customFormat="1" ht="24.95" hidden="1" customHeight="1" spans="1:70">
      <c r="A8" s="275">
        <v>3</v>
      </c>
      <c r="B8" s="50" t="s">
        <v>289</v>
      </c>
      <c r="C8" s="50" t="s">
        <v>99</v>
      </c>
      <c r="D8" s="50" t="s">
        <v>99</v>
      </c>
      <c r="E8" s="50" t="s">
        <v>100</v>
      </c>
      <c r="F8" s="50" t="s">
        <v>104</v>
      </c>
      <c r="G8" s="276">
        <v>1320105901020300</v>
      </c>
      <c r="H8" s="269" t="s">
        <v>102</v>
      </c>
      <c r="I8" s="285">
        <v>16</v>
      </c>
      <c r="J8" s="285">
        <v>6.5</v>
      </c>
      <c r="K8" s="285">
        <v>22.5</v>
      </c>
      <c r="L8" s="285">
        <v>111</v>
      </c>
      <c r="M8" s="285">
        <v>412</v>
      </c>
      <c r="N8" s="285">
        <v>0</v>
      </c>
      <c r="O8" s="50">
        <v>2129.246</v>
      </c>
      <c r="P8" s="50">
        <v>2086.776</v>
      </c>
      <c r="Q8" s="293">
        <f t="shared" si="13"/>
        <v>42.4700000000003</v>
      </c>
      <c r="R8" s="275">
        <v>20000</v>
      </c>
      <c r="S8" s="275">
        <f t="shared" si="14"/>
        <v>849400.000000005</v>
      </c>
      <c r="T8" s="294">
        <v>1</v>
      </c>
      <c r="U8" s="295">
        <f t="shared" si="15"/>
        <v>849400.000000005</v>
      </c>
      <c r="V8" s="275">
        <v>0</v>
      </c>
      <c r="W8" s="275">
        <v>0</v>
      </c>
      <c r="X8" s="275">
        <v>0</v>
      </c>
      <c r="Y8" s="275">
        <v>0</v>
      </c>
      <c r="Z8" s="275">
        <v>0</v>
      </c>
      <c r="AA8" s="24">
        <f t="shared" si="16"/>
        <v>0</v>
      </c>
      <c r="AB8" s="24">
        <v>0</v>
      </c>
      <c r="AC8" s="24">
        <v>0</v>
      </c>
      <c r="AD8" s="295">
        <v>0</v>
      </c>
      <c r="AE8" s="24">
        <v>0</v>
      </c>
      <c r="AF8" s="24">
        <v>766000</v>
      </c>
      <c r="AG8" s="24">
        <f t="shared" si="0"/>
        <v>766000</v>
      </c>
      <c r="AH8" s="305"/>
      <c r="AI8" s="305"/>
      <c r="AJ8" s="304"/>
      <c r="AK8" s="295">
        <f t="shared" si="17"/>
        <v>83400.0000000051</v>
      </c>
      <c r="AL8" s="275"/>
      <c r="AM8" s="275">
        <v>0</v>
      </c>
      <c r="AN8" s="295">
        <v>76185</v>
      </c>
      <c r="AO8" s="295">
        <v>0</v>
      </c>
      <c r="AP8" s="24">
        <f t="shared" si="18"/>
        <v>76185</v>
      </c>
      <c r="AQ8" s="313">
        <v>76185</v>
      </c>
      <c r="AR8" s="295">
        <f t="shared" si="1"/>
        <v>7215.00000000512</v>
      </c>
      <c r="AS8" s="315">
        <f t="shared" si="19"/>
        <v>8.65107913669626</v>
      </c>
      <c r="AT8" s="315" t="str">
        <f t="shared" si="2"/>
        <v>5-10</v>
      </c>
      <c r="AU8" s="315">
        <v>8.65</v>
      </c>
      <c r="AV8" s="293">
        <f t="shared" si="3"/>
        <v>91.3489208633037</v>
      </c>
      <c r="AW8" s="293">
        <f t="shared" si="4"/>
        <v>91.3489208633037</v>
      </c>
      <c r="AX8" s="24">
        <v>543466.7</v>
      </c>
      <c r="AY8" s="24">
        <v>1069887.45</v>
      </c>
      <c r="AZ8" s="24">
        <v>992963.15</v>
      </c>
      <c r="BA8" s="24">
        <v>620391</v>
      </c>
      <c r="BB8" s="293">
        <f t="shared" si="20"/>
        <v>92.8100567961611</v>
      </c>
      <c r="BC8" s="315">
        <f t="shared" si="21"/>
        <v>15.2190146640875</v>
      </c>
      <c r="BD8" s="315">
        <f t="shared" si="5"/>
        <v>15.2190146640875</v>
      </c>
      <c r="BE8" s="315" t="str">
        <f t="shared" si="6"/>
        <v>15-20</v>
      </c>
      <c r="BF8" s="315">
        <f t="shared" si="7"/>
        <v>92.8100567961611</v>
      </c>
      <c r="BG8" s="315">
        <f t="shared" si="8"/>
        <v>15.2190146640875</v>
      </c>
      <c r="BH8" s="315" t="str">
        <f t="shared" si="9"/>
        <v>15-20</v>
      </c>
      <c r="BI8" s="275"/>
      <c r="BJ8" s="24">
        <f t="shared" si="10"/>
        <v>76185</v>
      </c>
      <c r="BK8" s="315">
        <f t="shared" si="11"/>
        <v>8.65107913669626</v>
      </c>
      <c r="BL8" s="315" t="str">
        <f t="shared" si="12"/>
        <v>5-10</v>
      </c>
      <c r="BM8" s="50" t="s">
        <v>291</v>
      </c>
      <c r="BN8" s="50"/>
      <c r="BO8" s="269"/>
      <c r="BP8" s="275"/>
      <c r="BQ8" s="275"/>
      <c r="BR8" s="275"/>
    </row>
    <row r="9" s="260" customFormat="1" ht="24.95" hidden="1" customHeight="1" spans="1:70">
      <c r="A9" s="271"/>
      <c r="B9" s="272" t="s">
        <v>288</v>
      </c>
      <c r="C9" s="272" t="s">
        <v>99</v>
      </c>
      <c r="D9" s="272" t="s">
        <v>99</v>
      </c>
      <c r="E9" s="272" t="s">
        <v>100</v>
      </c>
      <c r="F9" s="272" t="s">
        <v>104</v>
      </c>
      <c r="G9" s="274">
        <v>1320105901020300</v>
      </c>
      <c r="H9" s="273" t="s">
        <v>102</v>
      </c>
      <c r="I9" s="284"/>
      <c r="J9" s="284"/>
      <c r="K9" s="284"/>
      <c r="L9" s="284"/>
      <c r="M9" s="284">
        <v>7985</v>
      </c>
      <c r="N9" s="284">
        <v>6</v>
      </c>
      <c r="O9" s="272"/>
      <c r="P9" s="272"/>
      <c r="Q9" s="290">
        <f t="shared" si="13"/>
        <v>0</v>
      </c>
      <c r="R9" s="271"/>
      <c r="S9" s="271">
        <f t="shared" si="14"/>
        <v>0</v>
      </c>
      <c r="T9" s="291">
        <v>1</v>
      </c>
      <c r="U9" s="292">
        <f t="shared" si="15"/>
        <v>0</v>
      </c>
      <c r="V9" s="271"/>
      <c r="W9" s="271"/>
      <c r="X9" s="271"/>
      <c r="Y9" s="271">
        <v>0</v>
      </c>
      <c r="Z9" s="292">
        <f>AF8</f>
        <v>766000</v>
      </c>
      <c r="AA9" s="300">
        <f t="shared" si="16"/>
        <v>766000</v>
      </c>
      <c r="AB9" s="300"/>
      <c r="AC9" s="300"/>
      <c r="AD9" s="292"/>
      <c r="AE9" s="300"/>
      <c r="AF9" s="300">
        <v>0</v>
      </c>
      <c r="AG9" s="300">
        <f t="shared" si="0"/>
        <v>0</v>
      </c>
      <c r="AH9" s="306"/>
      <c r="AI9" s="303"/>
      <c r="AJ9" s="300"/>
      <c r="AK9" s="292">
        <f t="shared" si="17"/>
        <v>766000</v>
      </c>
      <c r="AL9" s="271"/>
      <c r="AM9" s="271">
        <v>0</v>
      </c>
      <c r="AN9" s="292">
        <f>677114.7</f>
        <v>677114.7</v>
      </c>
      <c r="AO9" s="292">
        <v>13788</v>
      </c>
      <c r="AP9" s="300">
        <f t="shared" si="18"/>
        <v>690902.7</v>
      </c>
      <c r="AQ9" s="313"/>
      <c r="AR9" s="292">
        <f t="shared" si="1"/>
        <v>75097.3</v>
      </c>
      <c r="AS9" s="314">
        <f t="shared" si="19"/>
        <v>9.80382506527416</v>
      </c>
      <c r="AT9" s="314" t="str">
        <f t="shared" si="2"/>
        <v>5-10</v>
      </c>
      <c r="AU9" s="314">
        <v>8.65</v>
      </c>
      <c r="AV9" s="290">
        <f t="shared" si="3"/>
        <v>90.1961749347258</v>
      </c>
      <c r="AW9" s="290">
        <f t="shared" si="4"/>
        <v>90.1961749347258</v>
      </c>
      <c r="AX9" s="300">
        <v>3257680.09</v>
      </c>
      <c r="AY9" s="300">
        <v>6827409.2</v>
      </c>
      <c r="AZ9" s="300">
        <v>6446094.41</v>
      </c>
      <c r="BA9" s="300">
        <v>3635927.88</v>
      </c>
      <c r="BB9" s="290">
        <f t="shared" si="20"/>
        <v>94.4149416150419</v>
      </c>
      <c r="BC9" s="314">
        <f t="shared" si="21"/>
        <v>14.8413340963775</v>
      </c>
      <c r="BD9" s="314">
        <f t="shared" si="5"/>
        <v>14.8413340963775</v>
      </c>
      <c r="BE9" s="314" t="str">
        <f t="shared" si="6"/>
        <v>10-15</v>
      </c>
      <c r="BF9" s="314">
        <f t="shared" si="7"/>
        <v>94.4149416150419</v>
      </c>
      <c r="BG9" s="314">
        <f t="shared" si="8"/>
        <v>14.8413340963775</v>
      </c>
      <c r="BH9" s="314" t="str">
        <f t="shared" si="9"/>
        <v>10-15</v>
      </c>
      <c r="BI9" s="271"/>
      <c r="BJ9" s="300">
        <f t="shared" si="10"/>
        <v>690902.7</v>
      </c>
      <c r="BK9" s="314">
        <f t="shared" si="11"/>
        <v>9.80382506527416</v>
      </c>
      <c r="BL9" s="314" t="str">
        <f t="shared" si="12"/>
        <v>5-10</v>
      </c>
      <c r="BM9" s="327" t="s">
        <v>292</v>
      </c>
      <c r="BN9" s="272"/>
      <c r="BO9" s="273"/>
      <c r="BP9" s="271"/>
      <c r="BQ9" s="271"/>
      <c r="BR9" s="271"/>
    </row>
    <row r="10" s="261" customFormat="1" ht="24.95" hidden="1" customHeight="1" spans="1:70">
      <c r="A10" s="275">
        <v>4</v>
      </c>
      <c r="B10" s="50" t="s">
        <v>289</v>
      </c>
      <c r="C10" s="50" t="s">
        <v>99</v>
      </c>
      <c r="D10" s="50" t="s">
        <v>99</v>
      </c>
      <c r="E10" s="50" t="s">
        <v>100</v>
      </c>
      <c r="F10" s="50" t="s">
        <v>110</v>
      </c>
      <c r="G10" s="276">
        <v>1320105901020300</v>
      </c>
      <c r="H10" s="269" t="s">
        <v>109</v>
      </c>
      <c r="I10" s="285">
        <v>7.5</v>
      </c>
      <c r="J10" s="285">
        <v>3.5</v>
      </c>
      <c r="K10" s="285">
        <f>I10+J10</f>
        <v>11</v>
      </c>
      <c r="L10" s="285">
        <v>47</v>
      </c>
      <c r="M10" s="285">
        <v>56</v>
      </c>
      <c r="N10" s="285">
        <v>275</v>
      </c>
      <c r="O10" s="50">
        <v>718.278</v>
      </c>
      <c r="P10" s="50">
        <v>708.598</v>
      </c>
      <c r="Q10" s="293">
        <f t="shared" si="13"/>
        <v>9.68000000000006</v>
      </c>
      <c r="R10" s="275">
        <v>20000</v>
      </c>
      <c r="S10" s="275">
        <f t="shared" si="14"/>
        <v>193600.000000001</v>
      </c>
      <c r="T10" s="294">
        <v>1</v>
      </c>
      <c r="U10" s="295">
        <f t="shared" si="15"/>
        <v>193600.000000001</v>
      </c>
      <c r="V10" s="275">
        <v>0</v>
      </c>
      <c r="W10" s="275">
        <v>0</v>
      </c>
      <c r="X10" s="275">
        <v>0</v>
      </c>
      <c r="Y10" s="275">
        <v>0</v>
      </c>
      <c r="Z10" s="275">
        <v>0</v>
      </c>
      <c r="AA10" s="24">
        <f t="shared" si="16"/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f t="shared" si="0"/>
        <v>0</v>
      </c>
      <c r="AH10" s="304"/>
      <c r="AI10" s="305"/>
      <c r="AJ10" s="304"/>
      <c r="AK10" s="295">
        <f t="shared" si="17"/>
        <v>193600.000000001</v>
      </c>
      <c r="AL10" s="275"/>
      <c r="AM10" s="275">
        <v>0</v>
      </c>
      <c r="AN10" s="295">
        <v>21742</v>
      </c>
      <c r="AO10" s="295">
        <v>153273.271</v>
      </c>
      <c r="AP10" s="24">
        <f t="shared" si="18"/>
        <v>175015.271</v>
      </c>
      <c r="AQ10" s="313">
        <v>174918.411</v>
      </c>
      <c r="AR10" s="295">
        <f t="shared" si="1"/>
        <v>18584.729000001</v>
      </c>
      <c r="AS10" s="315">
        <f t="shared" si="19"/>
        <v>9.59955010330621</v>
      </c>
      <c r="AT10" s="315" t="str">
        <f t="shared" si="2"/>
        <v>5-10</v>
      </c>
      <c r="AU10" s="315">
        <v>9.65</v>
      </c>
      <c r="AV10" s="293">
        <f t="shared" si="3"/>
        <v>90.4004498966938</v>
      </c>
      <c r="AW10" s="293">
        <f t="shared" si="4"/>
        <v>90.4004498966938</v>
      </c>
      <c r="AX10" s="24">
        <v>4653674.10000001</v>
      </c>
      <c r="AY10" s="24">
        <v>1542019.93</v>
      </c>
      <c r="AZ10" s="24">
        <v>1400245.93</v>
      </c>
      <c r="BA10" s="24">
        <v>4795448.10000001</v>
      </c>
      <c r="BB10" s="293">
        <f t="shared" si="20"/>
        <v>90.805955406815</v>
      </c>
      <c r="BC10" s="315">
        <f t="shared" si="21"/>
        <v>17.9110077792481</v>
      </c>
      <c r="BD10" s="315">
        <f t="shared" si="5"/>
        <v>17.9110077792481</v>
      </c>
      <c r="BE10" s="315" t="str">
        <f t="shared" si="6"/>
        <v>15-20</v>
      </c>
      <c r="BF10" s="315">
        <f t="shared" si="7"/>
        <v>90.805955406815</v>
      </c>
      <c r="BG10" s="315">
        <f t="shared" si="8"/>
        <v>17.9110077792481</v>
      </c>
      <c r="BH10" s="315" t="str">
        <f t="shared" si="9"/>
        <v>15-20</v>
      </c>
      <c r="BI10" s="275"/>
      <c r="BJ10" s="24">
        <f t="shared" si="10"/>
        <v>175015.271</v>
      </c>
      <c r="BK10" s="315">
        <f t="shared" si="11"/>
        <v>9.59955010330621</v>
      </c>
      <c r="BL10" s="315" t="str">
        <f t="shared" si="12"/>
        <v>5-10</v>
      </c>
      <c r="BM10" s="326"/>
      <c r="BN10" s="50"/>
      <c r="BO10" s="50"/>
      <c r="BP10" s="275"/>
      <c r="BQ10" s="275"/>
      <c r="BR10" s="275"/>
    </row>
    <row r="11" s="261" customFormat="1" ht="24.95" hidden="1" customHeight="1" spans="1:70">
      <c r="A11" s="275">
        <v>5</v>
      </c>
      <c r="B11" s="50" t="s">
        <v>289</v>
      </c>
      <c r="C11" s="50" t="s">
        <v>99</v>
      </c>
      <c r="D11" s="50" t="s">
        <v>99</v>
      </c>
      <c r="E11" s="50" t="s">
        <v>100</v>
      </c>
      <c r="F11" s="50" t="s">
        <v>111</v>
      </c>
      <c r="G11" s="276">
        <v>1320105901020300</v>
      </c>
      <c r="H11" s="269" t="s">
        <v>109</v>
      </c>
      <c r="I11" s="285">
        <v>1.8</v>
      </c>
      <c r="J11" s="285">
        <v>0</v>
      </c>
      <c r="K11" s="285">
        <f>I11+J11</f>
        <v>1.8</v>
      </c>
      <c r="L11" s="285">
        <v>47</v>
      </c>
      <c r="M11" s="285">
        <v>4</v>
      </c>
      <c r="N11" s="285">
        <v>342</v>
      </c>
      <c r="O11" s="50">
        <v>850.959</v>
      </c>
      <c r="P11" s="50">
        <v>840.437</v>
      </c>
      <c r="Q11" s="293">
        <f t="shared" si="13"/>
        <v>10.5219999999999</v>
      </c>
      <c r="R11" s="275">
        <v>20000</v>
      </c>
      <c r="S11" s="275">
        <f t="shared" si="14"/>
        <v>210439.999999999</v>
      </c>
      <c r="T11" s="294">
        <v>1</v>
      </c>
      <c r="U11" s="295">
        <f t="shared" si="15"/>
        <v>210439.999999999</v>
      </c>
      <c r="V11" s="275">
        <v>0</v>
      </c>
      <c r="W11" s="275">
        <v>0</v>
      </c>
      <c r="X11" s="275">
        <v>0</v>
      </c>
      <c r="Y11" s="275">
        <v>0</v>
      </c>
      <c r="Z11" s="275">
        <v>0</v>
      </c>
      <c r="AA11" s="24">
        <f t="shared" si="16"/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f t="shared" si="0"/>
        <v>0</v>
      </c>
      <c r="AH11" s="304"/>
      <c r="AI11" s="305"/>
      <c r="AJ11" s="304"/>
      <c r="AK11" s="295">
        <f t="shared" si="17"/>
        <v>210439.999999999</v>
      </c>
      <c r="AL11" s="275"/>
      <c r="AM11" s="275">
        <v>0</v>
      </c>
      <c r="AN11" s="295">
        <v>332</v>
      </c>
      <c r="AO11" s="295">
        <v>190913.377000001</v>
      </c>
      <c r="AP11" s="24">
        <f t="shared" si="18"/>
        <v>191245.377000001</v>
      </c>
      <c r="AQ11" s="313">
        <v>190131.057</v>
      </c>
      <c r="AR11" s="295">
        <f t="shared" si="1"/>
        <v>19194.6229999979</v>
      </c>
      <c r="AS11" s="315">
        <f t="shared" si="19"/>
        <v>9.12118561109959</v>
      </c>
      <c r="AT11" s="315" t="str">
        <f t="shared" si="2"/>
        <v>5-10</v>
      </c>
      <c r="AU11" s="315">
        <v>9.65</v>
      </c>
      <c r="AV11" s="293">
        <f t="shared" si="3"/>
        <v>90.8788143889004</v>
      </c>
      <c r="AW11" s="293">
        <f t="shared" si="4"/>
        <v>90.8788143889004</v>
      </c>
      <c r="AX11" s="24">
        <v>494877.279999998</v>
      </c>
      <c r="AY11" s="24">
        <v>1721883.41999999</v>
      </c>
      <c r="AZ11" s="24">
        <v>1719533.41999999</v>
      </c>
      <c r="BA11" s="24">
        <v>497227.279999999</v>
      </c>
      <c r="BB11" s="293">
        <f t="shared" si="20"/>
        <v>99.8635215385255</v>
      </c>
      <c r="BC11" s="315">
        <f t="shared" si="21"/>
        <v>9.24521561878381</v>
      </c>
      <c r="BD11" s="315">
        <f t="shared" si="5"/>
        <v>9.24521561878381</v>
      </c>
      <c r="BE11" s="315" t="str">
        <f t="shared" si="6"/>
        <v>5-10</v>
      </c>
      <c r="BF11" s="315">
        <f t="shared" si="7"/>
        <v>99.8635215385255</v>
      </c>
      <c r="BG11" s="315">
        <f t="shared" si="8"/>
        <v>9.24521561878381</v>
      </c>
      <c r="BH11" s="315" t="str">
        <f t="shared" si="9"/>
        <v>5-10</v>
      </c>
      <c r="BI11" s="275"/>
      <c r="BJ11" s="24">
        <f t="shared" si="10"/>
        <v>191245.377000001</v>
      </c>
      <c r="BK11" s="315">
        <f t="shared" si="11"/>
        <v>9.12118561109959</v>
      </c>
      <c r="BL11" s="315" t="str">
        <f t="shared" si="12"/>
        <v>5-10</v>
      </c>
      <c r="BM11" s="326"/>
      <c r="BN11" s="50"/>
      <c r="BO11" s="50"/>
      <c r="BP11" s="275"/>
      <c r="BQ11" s="275"/>
      <c r="BR11" s="275"/>
    </row>
    <row r="12" s="261" customFormat="1" ht="24.95" hidden="1" customHeight="1" spans="1:70">
      <c r="A12" s="275">
        <v>6</v>
      </c>
      <c r="B12" s="50" t="s">
        <v>289</v>
      </c>
      <c r="C12" s="50" t="s">
        <v>99</v>
      </c>
      <c r="D12" s="50" t="s">
        <v>99</v>
      </c>
      <c r="E12" s="50" t="s">
        <v>100</v>
      </c>
      <c r="F12" s="50" t="s">
        <v>113</v>
      </c>
      <c r="G12" s="276">
        <v>1320105901020300</v>
      </c>
      <c r="H12" s="269" t="s">
        <v>114</v>
      </c>
      <c r="I12" s="285"/>
      <c r="J12" s="285"/>
      <c r="K12" s="285"/>
      <c r="L12" s="285">
        <v>1</v>
      </c>
      <c r="M12" s="285">
        <v>117</v>
      </c>
      <c r="N12" s="285">
        <v>5</v>
      </c>
      <c r="O12" s="50">
        <v>770.631</v>
      </c>
      <c r="P12" s="50">
        <v>735.278</v>
      </c>
      <c r="Q12" s="293">
        <f t="shared" si="13"/>
        <v>35.353</v>
      </c>
      <c r="R12" s="275">
        <v>20000</v>
      </c>
      <c r="S12" s="275">
        <f t="shared" si="14"/>
        <v>707059.999999999</v>
      </c>
      <c r="T12" s="294">
        <v>1</v>
      </c>
      <c r="U12" s="295">
        <f t="shared" si="15"/>
        <v>707059.999999999</v>
      </c>
      <c r="V12" s="275">
        <v>0</v>
      </c>
      <c r="W12" s="275">
        <v>0</v>
      </c>
      <c r="X12" s="275">
        <v>0</v>
      </c>
      <c r="Y12" s="275">
        <v>0</v>
      </c>
      <c r="Z12" s="275">
        <v>0</v>
      </c>
      <c r="AA12" s="24">
        <f t="shared" si="16"/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626000</v>
      </c>
      <c r="AG12" s="24">
        <f t="shared" si="0"/>
        <v>626000</v>
      </c>
      <c r="AH12" s="304"/>
      <c r="AI12" s="305"/>
      <c r="AJ12" s="304"/>
      <c r="AK12" s="295">
        <f t="shared" si="17"/>
        <v>81059.9999999991</v>
      </c>
      <c r="AL12" s="275"/>
      <c r="AM12" s="275">
        <v>0</v>
      </c>
      <c r="AN12" s="295">
        <v>74928</v>
      </c>
      <c r="AO12" s="295">
        <v>3990.95</v>
      </c>
      <c r="AP12" s="24">
        <f t="shared" si="18"/>
        <v>78918.95</v>
      </c>
      <c r="AQ12" s="313">
        <v>78918.95</v>
      </c>
      <c r="AR12" s="295">
        <f t="shared" si="1"/>
        <v>2141.04999999907</v>
      </c>
      <c r="AS12" s="315">
        <f t="shared" si="19"/>
        <v>2.64131507525178</v>
      </c>
      <c r="AT12" s="315" t="str">
        <f t="shared" si="2"/>
        <v>0-5</v>
      </c>
      <c r="AU12" s="315">
        <v>2.64</v>
      </c>
      <c r="AV12" s="293">
        <f t="shared" si="3"/>
        <v>97.3586849247482</v>
      </c>
      <c r="AW12" s="293">
        <f t="shared" si="4"/>
        <v>97.3586849247482</v>
      </c>
      <c r="AX12" s="24">
        <v>1734988.55</v>
      </c>
      <c r="AY12" s="24">
        <v>950868.73</v>
      </c>
      <c r="AZ12" s="24">
        <v>784777.03</v>
      </c>
      <c r="BA12" s="24">
        <v>1901080.25</v>
      </c>
      <c r="BB12" s="293">
        <f t="shared" si="20"/>
        <v>82.5326362346567</v>
      </c>
      <c r="BC12" s="315">
        <f t="shared" si="21"/>
        <v>19.647310728212</v>
      </c>
      <c r="BD12" s="315">
        <f t="shared" si="5"/>
        <v>19.647310728212</v>
      </c>
      <c r="BE12" s="315" t="str">
        <f t="shared" si="6"/>
        <v>15-20</v>
      </c>
      <c r="BF12" s="315">
        <f t="shared" si="7"/>
        <v>82.5326362346567</v>
      </c>
      <c r="BG12" s="315">
        <f t="shared" si="8"/>
        <v>19.647310728212</v>
      </c>
      <c r="BH12" s="315" t="str">
        <f t="shared" si="9"/>
        <v>15-20</v>
      </c>
      <c r="BI12" s="275"/>
      <c r="BJ12" s="24">
        <f t="shared" si="10"/>
        <v>78918.95</v>
      </c>
      <c r="BK12" s="315">
        <f t="shared" si="11"/>
        <v>2.64131507525178</v>
      </c>
      <c r="BL12" s="315" t="str">
        <f t="shared" si="12"/>
        <v>0-5</v>
      </c>
      <c r="BM12" s="50" t="s">
        <v>293</v>
      </c>
      <c r="BN12" s="50"/>
      <c r="BO12" s="50"/>
      <c r="BP12" s="275"/>
      <c r="BQ12" s="275"/>
      <c r="BR12" s="275"/>
    </row>
    <row r="13" s="261" customFormat="1" ht="24.95" hidden="1" customHeight="1" spans="1:70">
      <c r="A13" s="275">
        <v>7</v>
      </c>
      <c r="B13" s="50" t="s">
        <v>289</v>
      </c>
      <c r="C13" s="50" t="s">
        <v>99</v>
      </c>
      <c r="D13" s="50" t="s">
        <v>99</v>
      </c>
      <c r="E13" s="50" t="s">
        <v>106</v>
      </c>
      <c r="F13" s="50" t="s">
        <v>115</v>
      </c>
      <c r="G13" s="276">
        <v>1320105902010100</v>
      </c>
      <c r="H13" s="269" t="s">
        <v>112</v>
      </c>
      <c r="I13" s="285">
        <v>4.8</v>
      </c>
      <c r="J13" s="285">
        <v>3.6</v>
      </c>
      <c r="K13" s="285">
        <f t="shared" ref="K13:K19" si="22">I13+J13</f>
        <v>8.4</v>
      </c>
      <c r="L13" s="285">
        <v>1</v>
      </c>
      <c r="M13" s="285">
        <v>1</v>
      </c>
      <c r="N13" s="285">
        <v>0</v>
      </c>
      <c r="O13" s="50">
        <v>126.14</v>
      </c>
      <c r="P13" s="50">
        <v>103.85</v>
      </c>
      <c r="Q13" s="293">
        <f t="shared" si="13"/>
        <v>22.29</v>
      </c>
      <c r="R13" s="275">
        <v>20000</v>
      </c>
      <c r="S13" s="275">
        <f t="shared" si="14"/>
        <v>445800</v>
      </c>
      <c r="T13" s="294">
        <v>1</v>
      </c>
      <c r="U13" s="295">
        <f t="shared" si="15"/>
        <v>445800</v>
      </c>
      <c r="V13" s="275">
        <v>0</v>
      </c>
      <c r="W13" s="275">
        <v>0</v>
      </c>
      <c r="X13" s="275">
        <v>0</v>
      </c>
      <c r="Y13" s="275">
        <v>0</v>
      </c>
      <c r="Z13" s="275">
        <v>0</v>
      </c>
      <c r="AA13" s="24">
        <f t="shared" si="16"/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f t="shared" si="0"/>
        <v>0</v>
      </c>
      <c r="AH13" s="304"/>
      <c r="AI13" s="305"/>
      <c r="AJ13" s="304"/>
      <c r="AK13" s="295">
        <f t="shared" si="17"/>
        <v>445800</v>
      </c>
      <c r="AL13" s="275"/>
      <c r="AM13" s="275">
        <v>0</v>
      </c>
      <c r="AN13" s="295">
        <v>472520</v>
      </c>
      <c r="AO13" s="295">
        <v>0</v>
      </c>
      <c r="AP13" s="24">
        <f t="shared" si="18"/>
        <v>472520</v>
      </c>
      <c r="AQ13" s="313">
        <v>472520</v>
      </c>
      <c r="AR13" s="295">
        <f t="shared" si="1"/>
        <v>-26719.9999999999</v>
      </c>
      <c r="AS13" s="315">
        <f t="shared" si="19"/>
        <v>-5.99371915657243</v>
      </c>
      <c r="AT13" s="315" t="str">
        <f t="shared" si="2"/>
        <v>&lt;0</v>
      </c>
      <c r="AU13" s="315">
        <v>-5.99</v>
      </c>
      <c r="AV13" s="293">
        <f t="shared" si="3"/>
        <v>105.993719156572</v>
      </c>
      <c r="AW13" s="293">
        <f t="shared" si="4"/>
        <v>105.993719156572</v>
      </c>
      <c r="AX13" s="24">
        <v>0</v>
      </c>
      <c r="AY13" s="24">
        <v>4359274</v>
      </c>
      <c r="AZ13" s="24">
        <v>4359274</v>
      </c>
      <c r="BA13" s="24">
        <v>0</v>
      </c>
      <c r="BB13" s="293">
        <f t="shared" si="20"/>
        <v>100</v>
      </c>
      <c r="BC13" s="315">
        <f t="shared" si="21"/>
        <v>-5.99371915657243</v>
      </c>
      <c r="BD13" s="315">
        <f t="shared" si="5"/>
        <v>-5.99371915657243</v>
      </c>
      <c r="BE13" s="315" t="str">
        <f t="shared" si="6"/>
        <v>&lt;0</v>
      </c>
      <c r="BF13" s="315">
        <f t="shared" si="7"/>
        <v>100</v>
      </c>
      <c r="BG13" s="315">
        <f t="shared" si="8"/>
        <v>-5.99371915657243</v>
      </c>
      <c r="BH13" s="315" t="str">
        <f t="shared" si="9"/>
        <v>&lt;0</v>
      </c>
      <c r="BI13" s="275"/>
      <c r="BJ13" s="24">
        <f t="shared" si="10"/>
        <v>472520</v>
      </c>
      <c r="BK13" s="315">
        <f t="shared" si="11"/>
        <v>-5.99371915657243</v>
      </c>
      <c r="BL13" s="315" t="str">
        <f t="shared" si="12"/>
        <v>&lt;0</v>
      </c>
      <c r="BM13" s="50"/>
      <c r="BN13" s="50" t="s">
        <v>294</v>
      </c>
      <c r="BO13" s="50"/>
      <c r="BP13" s="328"/>
      <c r="BQ13" s="275"/>
      <c r="BR13" s="275"/>
    </row>
    <row r="14" s="261" customFormat="1" ht="24.95" hidden="1" customHeight="1" spans="1:70">
      <c r="A14" s="275">
        <v>8</v>
      </c>
      <c r="B14" s="50" t="s">
        <v>289</v>
      </c>
      <c r="C14" s="50" t="s">
        <v>99</v>
      </c>
      <c r="D14" s="50" t="s">
        <v>99</v>
      </c>
      <c r="E14" s="50" t="s">
        <v>106</v>
      </c>
      <c r="F14" s="50" t="s">
        <v>116</v>
      </c>
      <c r="G14" s="276">
        <v>1320105902010100</v>
      </c>
      <c r="H14" s="269" t="s">
        <v>109</v>
      </c>
      <c r="I14" s="285">
        <v>5.3</v>
      </c>
      <c r="J14" s="285">
        <v>4</v>
      </c>
      <c r="K14" s="285">
        <f t="shared" si="22"/>
        <v>9.3</v>
      </c>
      <c r="L14" s="285">
        <v>90</v>
      </c>
      <c r="M14" s="285">
        <v>93</v>
      </c>
      <c r="N14" s="285">
        <v>379</v>
      </c>
      <c r="O14" s="50">
        <v>564.96</v>
      </c>
      <c r="P14" s="50">
        <v>559.63</v>
      </c>
      <c r="Q14" s="293">
        <f t="shared" si="13"/>
        <v>5.33000000000004</v>
      </c>
      <c r="R14" s="275">
        <v>40000</v>
      </c>
      <c r="S14" s="275">
        <f t="shared" si="14"/>
        <v>213200.000000002</v>
      </c>
      <c r="T14" s="294">
        <v>1</v>
      </c>
      <c r="U14" s="295">
        <f t="shared" si="15"/>
        <v>213200.000000002</v>
      </c>
      <c r="V14" s="275">
        <v>0</v>
      </c>
      <c r="W14" s="275">
        <v>0</v>
      </c>
      <c r="X14" s="275">
        <v>0</v>
      </c>
      <c r="Y14" s="275">
        <v>0</v>
      </c>
      <c r="Z14" s="275">
        <v>0</v>
      </c>
      <c r="AA14" s="24">
        <f t="shared" si="16"/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f t="shared" si="0"/>
        <v>0</v>
      </c>
      <c r="AH14" s="304"/>
      <c r="AI14" s="305"/>
      <c r="AJ14" s="304"/>
      <c r="AK14" s="295">
        <f t="shared" si="17"/>
        <v>213200.000000002</v>
      </c>
      <c r="AL14" s="275"/>
      <c r="AM14" s="275">
        <v>0</v>
      </c>
      <c r="AN14" s="295">
        <v>3029</v>
      </c>
      <c r="AO14" s="295">
        <v>197213.543000001</v>
      </c>
      <c r="AP14" s="24">
        <f t="shared" si="18"/>
        <v>200242.543000001</v>
      </c>
      <c r="AQ14" s="313">
        <v>192625.113</v>
      </c>
      <c r="AR14" s="295">
        <f t="shared" si="1"/>
        <v>12957.4570000011</v>
      </c>
      <c r="AS14" s="315">
        <f t="shared" si="19"/>
        <v>6.07760647279597</v>
      </c>
      <c r="AT14" s="315" t="str">
        <f t="shared" si="2"/>
        <v>5-10</v>
      </c>
      <c r="AU14" s="315">
        <v>9.65</v>
      </c>
      <c r="AV14" s="293">
        <f t="shared" si="3"/>
        <v>93.922393527204</v>
      </c>
      <c r="AW14" s="293">
        <f t="shared" si="4"/>
        <v>93.922393527204</v>
      </c>
      <c r="AX14" s="24">
        <v>649755.000000001</v>
      </c>
      <c r="AY14" s="24">
        <v>1767537.56</v>
      </c>
      <c r="AZ14" s="24">
        <v>1757615.81</v>
      </c>
      <c r="BA14" s="24">
        <v>659676.750000001</v>
      </c>
      <c r="BB14" s="293">
        <f t="shared" si="20"/>
        <v>99.4386682226996</v>
      </c>
      <c r="BC14" s="315">
        <f t="shared" si="21"/>
        <v>6.6048227136653</v>
      </c>
      <c r="BD14" s="315">
        <f t="shared" si="5"/>
        <v>6.6048227136653</v>
      </c>
      <c r="BE14" s="315" t="str">
        <f t="shared" si="6"/>
        <v>5-10</v>
      </c>
      <c r="BF14" s="315">
        <f t="shared" si="7"/>
        <v>99.4386682226996</v>
      </c>
      <c r="BG14" s="315">
        <f t="shared" si="8"/>
        <v>6.6048227136653</v>
      </c>
      <c r="BH14" s="315" t="str">
        <f t="shared" si="9"/>
        <v>5-10</v>
      </c>
      <c r="BI14" s="275"/>
      <c r="BJ14" s="24">
        <f t="shared" si="10"/>
        <v>200242.543000001</v>
      </c>
      <c r="BK14" s="315">
        <f t="shared" si="11"/>
        <v>6.07760647279597</v>
      </c>
      <c r="BL14" s="315" t="str">
        <f t="shared" si="12"/>
        <v>5-10</v>
      </c>
      <c r="BM14" s="326"/>
      <c r="BN14" s="50"/>
      <c r="BO14" s="269"/>
      <c r="BP14" s="328"/>
      <c r="BQ14" s="275"/>
      <c r="BR14" s="275"/>
    </row>
    <row r="15" s="261" customFormat="1" ht="24.95" hidden="1" customHeight="1" spans="1:70">
      <c r="A15" s="275">
        <v>9</v>
      </c>
      <c r="B15" s="50" t="s">
        <v>289</v>
      </c>
      <c r="C15" s="50" t="s">
        <v>99</v>
      </c>
      <c r="D15" s="50" t="s">
        <v>99</v>
      </c>
      <c r="E15" s="50" t="s">
        <v>106</v>
      </c>
      <c r="F15" s="50" t="s">
        <v>117</v>
      </c>
      <c r="G15" s="276">
        <v>1320105902010100</v>
      </c>
      <c r="H15" s="269" t="s">
        <v>102</v>
      </c>
      <c r="I15" s="285">
        <v>0</v>
      </c>
      <c r="J15" s="285">
        <v>0</v>
      </c>
      <c r="K15" s="285">
        <f t="shared" si="22"/>
        <v>0</v>
      </c>
      <c r="L15" s="285">
        <v>38</v>
      </c>
      <c r="M15" s="285">
        <v>1211</v>
      </c>
      <c r="N15" s="285">
        <v>0</v>
      </c>
      <c r="O15" s="50">
        <v>868.6</v>
      </c>
      <c r="P15" s="50">
        <v>845.81</v>
      </c>
      <c r="Q15" s="293">
        <f t="shared" si="13"/>
        <v>22.7900000000001</v>
      </c>
      <c r="R15" s="275">
        <v>40000</v>
      </c>
      <c r="S15" s="275">
        <f t="shared" si="14"/>
        <v>911600.000000003</v>
      </c>
      <c r="T15" s="294">
        <v>1</v>
      </c>
      <c r="U15" s="295">
        <f t="shared" si="15"/>
        <v>911600.000000003</v>
      </c>
      <c r="V15" s="275">
        <v>0</v>
      </c>
      <c r="W15" s="275">
        <v>0</v>
      </c>
      <c r="X15" s="275">
        <v>0</v>
      </c>
      <c r="Y15" s="275">
        <v>0</v>
      </c>
      <c r="Z15" s="275">
        <v>0</v>
      </c>
      <c r="AA15" s="24">
        <f t="shared" si="16"/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70000</v>
      </c>
      <c r="AG15" s="24">
        <f t="shared" si="0"/>
        <v>70000</v>
      </c>
      <c r="AH15" s="305"/>
      <c r="AI15" s="24"/>
      <c r="AJ15" s="304"/>
      <c r="AK15" s="295">
        <f t="shared" si="17"/>
        <v>841600.000000003</v>
      </c>
      <c r="AL15" s="275"/>
      <c r="AM15" s="275">
        <v>0</v>
      </c>
      <c r="AN15" s="295">
        <v>780894</v>
      </c>
      <c r="AO15" s="295">
        <v>0</v>
      </c>
      <c r="AP15" s="24">
        <f t="shared" si="18"/>
        <v>780894</v>
      </c>
      <c r="AQ15" s="313">
        <v>780894</v>
      </c>
      <c r="AR15" s="295">
        <f t="shared" si="1"/>
        <v>60706.0000000031</v>
      </c>
      <c r="AS15" s="315">
        <f t="shared" si="19"/>
        <v>7.21316539923989</v>
      </c>
      <c r="AT15" s="315" t="str">
        <f t="shared" si="2"/>
        <v>5-10</v>
      </c>
      <c r="AU15" s="315">
        <v>7.21</v>
      </c>
      <c r="AV15" s="293">
        <f t="shared" si="3"/>
        <v>92.7868346007601</v>
      </c>
      <c r="AW15" s="293">
        <f t="shared" si="4"/>
        <v>92.7868346007601</v>
      </c>
      <c r="AX15" s="24">
        <v>7350670.19</v>
      </c>
      <c r="AY15" s="24">
        <v>7559719.79</v>
      </c>
      <c r="AZ15" s="24">
        <v>7009454.99</v>
      </c>
      <c r="BA15" s="24">
        <v>7900934.99</v>
      </c>
      <c r="BB15" s="293">
        <f t="shared" si="20"/>
        <v>92.7210952881099</v>
      </c>
      <c r="BC15" s="315">
        <f t="shared" si="21"/>
        <v>13.9670306750083</v>
      </c>
      <c r="BD15" s="315">
        <f t="shared" si="5"/>
        <v>13.9670306750083</v>
      </c>
      <c r="BE15" s="315" t="str">
        <f t="shared" si="6"/>
        <v>10-15</v>
      </c>
      <c r="BF15" s="315">
        <f t="shared" si="7"/>
        <v>92.7210952881099</v>
      </c>
      <c r="BG15" s="315">
        <f t="shared" si="8"/>
        <v>13.9670306750083</v>
      </c>
      <c r="BH15" s="315" t="str">
        <f t="shared" si="9"/>
        <v>10-15</v>
      </c>
      <c r="BI15" s="275"/>
      <c r="BJ15" s="24">
        <f t="shared" si="10"/>
        <v>780894</v>
      </c>
      <c r="BK15" s="315">
        <f t="shared" si="11"/>
        <v>7.21316539923989</v>
      </c>
      <c r="BL15" s="315" t="str">
        <f t="shared" si="12"/>
        <v>5-10</v>
      </c>
      <c r="BM15" s="326" t="s">
        <v>295</v>
      </c>
      <c r="BN15" s="50"/>
      <c r="BO15" s="50"/>
      <c r="BP15" s="328"/>
      <c r="BQ15" s="275"/>
      <c r="BR15" s="275"/>
    </row>
    <row r="16" s="261" customFormat="1" ht="24.95" hidden="1" customHeight="1" spans="1:70">
      <c r="A16" s="275">
        <v>10</v>
      </c>
      <c r="B16" s="50" t="s">
        <v>289</v>
      </c>
      <c r="C16" s="50" t="s">
        <v>99</v>
      </c>
      <c r="D16" s="50" t="s">
        <v>99</v>
      </c>
      <c r="E16" s="50" t="s">
        <v>106</v>
      </c>
      <c r="F16" s="50" t="s">
        <v>118</v>
      </c>
      <c r="G16" s="276">
        <v>1320105902010100</v>
      </c>
      <c r="H16" s="269" t="s">
        <v>112</v>
      </c>
      <c r="I16" s="285">
        <v>1.2</v>
      </c>
      <c r="J16" s="285">
        <v>0</v>
      </c>
      <c r="K16" s="285">
        <f t="shared" si="22"/>
        <v>1.2</v>
      </c>
      <c r="L16" s="285">
        <v>38</v>
      </c>
      <c r="M16" s="285">
        <v>204</v>
      </c>
      <c r="N16" s="285">
        <v>0</v>
      </c>
      <c r="O16" s="50">
        <v>4104.19</v>
      </c>
      <c r="P16" s="50">
        <v>4020.19</v>
      </c>
      <c r="Q16" s="293">
        <f t="shared" si="13"/>
        <v>83.9999999999995</v>
      </c>
      <c r="R16" s="275">
        <v>20000</v>
      </c>
      <c r="S16" s="275">
        <f t="shared" si="14"/>
        <v>1679999.99999999</v>
      </c>
      <c r="T16" s="294">
        <v>1</v>
      </c>
      <c r="U16" s="295">
        <f t="shared" si="15"/>
        <v>1679999.99999999</v>
      </c>
      <c r="V16" s="275">
        <v>0</v>
      </c>
      <c r="W16" s="275">
        <v>0</v>
      </c>
      <c r="X16" s="275">
        <v>0</v>
      </c>
      <c r="Y16" s="275">
        <v>0</v>
      </c>
      <c r="Z16" s="275">
        <v>0</v>
      </c>
      <c r="AA16" s="24">
        <f t="shared" si="16"/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f t="shared" si="0"/>
        <v>0</v>
      </c>
      <c r="AH16" s="305">
        <f>AM16</f>
        <v>400000</v>
      </c>
      <c r="AI16" s="305"/>
      <c r="AJ16" s="304"/>
      <c r="AK16" s="295">
        <f t="shared" si="17"/>
        <v>1679999.99999999</v>
      </c>
      <c r="AL16" s="293"/>
      <c r="AM16" s="295">
        <v>400000</v>
      </c>
      <c r="AN16" s="295">
        <v>1188824.45</v>
      </c>
      <c r="AO16" s="295">
        <v>0</v>
      </c>
      <c r="AP16" s="24">
        <f t="shared" si="18"/>
        <v>1588824.45</v>
      </c>
      <c r="AQ16" s="313">
        <v>1588824.45</v>
      </c>
      <c r="AR16" s="295">
        <f t="shared" si="1"/>
        <v>91175.549999991</v>
      </c>
      <c r="AS16" s="315">
        <f t="shared" si="19"/>
        <v>5.42711607142806</v>
      </c>
      <c r="AT16" s="315" t="str">
        <f t="shared" si="2"/>
        <v>5-10</v>
      </c>
      <c r="AU16" s="315">
        <v>5.43</v>
      </c>
      <c r="AV16" s="293">
        <f t="shared" si="3"/>
        <v>94.5728839285719</v>
      </c>
      <c r="AW16" s="293">
        <f t="shared" si="4"/>
        <v>94.5728839285719</v>
      </c>
      <c r="AX16" s="24">
        <v>8449752.66</v>
      </c>
      <c r="AY16" s="24">
        <v>12542804.67</v>
      </c>
      <c r="AZ16" s="24">
        <v>12336528.37</v>
      </c>
      <c r="BA16" s="24">
        <v>8656028.96</v>
      </c>
      <c r="BB16" s="293">
        <f t="shared" si="20"/>
        <v>98.3554212520476</v>
      </c>
      <c r="BC16" s="315">
        <f t="shared" si="21"/>
        <v>6.98244162184305</v>
      </c>
      <c r="BD16" s="315">
        <f t="shared" si="5"/>
        <v>6.98244162184305</v>
      </c>
      <c r="BE16" s="315" t="str">
        <f t="shared" si="6"/>
        <v>5-10</v>
      </c>
      <c r="BF16" s="315">
        <f t="shared" si="7"/>
        <v>98.3554212520476</v>
      </c>
      <c r="BG16" s="315">
        <f t="shared" si="8"/>
        <v>6.98244162184305</v>
      </c>
      <c r="BH16" s="315" t="str">
        <f t="shared" si="9"/>
        <v>5-10</v>
      </c>
      <c r="BI16" s="275"/>
      <c r="BJ16" s="24">
        <f t="shared" si="10"/>
        <v>1588824.45</v>
      </c>
      <c r="BK16" s="315">
        <f t="shared" si="11"/>
        <v>5.42711607142806</v>
      </c>
      <c r="BL16" s="315" t="str">
        <f t="shared" si="12"/>
        <v>5-10</v>
      </c>
      <c r="BM16" s="326"/>
      <c r="BN16" s="50"/>
      <c r="BO16" s="329"/>
      <c r="BP16" s="328"/>
      <c r="BQ16" s="275"/>
      <c r="BR16" s="275"/>
    </row>
    <row r="17" s="261" customFormat="1" ht="24.95" hidden="1" customHeight="1" spans="1:70">
      <c r="A17" s="275">
        <v>11</v>
      </c>
      <c r="B17" s="50" t="s">
        <v>289</v>
      </c>
      <c r="C17" s="50" t="s">
        <v>99</v>
      </c>
      <c r="D17" s="50" t="s">
        <v>99</v>
      </c>
      <c r="E17" s="50" t="s">
        <v>106</v>
      </c>
      <c r="F17" s="50" t="s">
        <v>119</v>
      </c>
      <c r="G17" s="276">
        <v>1320105902020300</v>
      </c>
      <c r="H17" s="269" t="s">
        <v>109</v>
      </c>
      <c r="I17" s="285">
        <v>1.1</v>
      </c>
      <c r="J17" s="285">
        <v>0</v>
      </c>
      <c r="K17" s="285">
        <f t="shared" si="22"/>
        <v>1.1</v>
      </c>
      <c r="L17" s="285">
        <v>47</v>
      </c>
      <c r="M17" s="285">
        <v>33</v>
      </c>
      <c r="N17" s="285">
        <v>607</v>
      </c>
      <c r="O17" s="50">
        <v>3235.1</v>
      </c>
      <c r="P17" s="50">
        <v>3131.9</v>
      </c>
      <c r="Q17" s="293">
        <f t="shared" si="13"/>
        <v>103.2</v>
      </c>
      <c r="R17" s="275">
        <v>2000</v>
      </c>
      <c r="S17" s="275">
        <f t="shared" si="14"/>
        <v>206400</v>
      </c>
      <c r="T17" s="294">
        <v>1</v>
      </c>
      <c r="U17" s="295">
        <f t="shared" si="15"/>
        <v>206400</v>
      </c>
      <c r="V17" s="275">
        <v>0</v>
      </c>
      <c r="W17" s="275">
        <v>0</v>
      </c>
      <c r="X17" s="275">
        <v>0</v>
      </c>
      <c r="Y17" s="275">
        <v>0</v>
      </c>
      <c r="Z17" s="275">
        <v>250000</v>
      </c>
      <c r="AA17" s="24">
        <f t="shared" si="16"/>
        <v>250000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f t="shared" si="0"/>
        <v>0</v>
      </c>
      <c r="AH17" s="304"/>
      <c r="AI17" s="305"/>
      <c r="AJ17" s="304"/>
      <c r="AK17" s="295">
        <f t="shared" si="17"/>
        <v>456400</v>
      </c>
      <c r="AL17" s="293"/>
      <c r="AM17" s="295">
        <v>0</v>
      </c>
      <c r="AN17" s="295">
        <v>1925</v>
      </c>
      <c r="AO17" s="295">
        <v>410310.490000003</v>
      </c>
      <c r="AP17" s="24">
        <f t="shared" si="18"/>
        <v>412235.490000003</v>
      </c>
      <c r="AQ17" s="313">
        <v>412387.16</v>
      </c>
      <c r="AR17" s="295">
        <f t="shared" si="1"/>
        <v>44164.509999997</v>
      </c>
      <c r="AS17" s="315">
        <f t="shared" si="19"/>
        <v>9.67671121822897</v>
      </c>
      <c r="AT17" s="315" t="str">
        <f t="shared" si="2"/>
        <v>5-10</v>
      </c>
      <c r="AU17" s="315">
        <v>9.64</v>
      </c>
      <c r="AV17" s="293">
        <f t="shared" si="3"/>
        <v>90.323288781771</v>
      </c>
      <c r="AW17" s="293">
        <f t="shared" si="4"/>
        <v>90.323288781771</v>
      </c>
      <c r="AX17" s="24">
        <v>3074947.87000001</v>
      </c>
      <c r="AY17" s="24">
        <v>3743788.85000002</v>
      </c>
      <c r="AZ17" s="24">
        <v>3736588.85000002</v>
      </c>
      <c r="BA17" s="24">
        <v>3082147.87000001</v>
      </c>
      <c r="BB17" s="293">
        <f t="shared" si="20"/>
        <v>99.8076814615226</v>
      </c>
      <c r="BC17" s="315">
        <f t="shared" si="21"/>
        <v>9.8504196471188</v>
      </c>
      <c r="BD17" s="315">
        <f t="shared" si="5"/>
        <v>9.8504196471188</v>
      </c>
      <c r="BE17" s="315" t="str">
        <f t="shared" si="6"/>
        <v>5-10</v>
      </c>
      <c r="BF17" s="315">
        <f t="shared" si="7"/>
        <v>99.8076814615226</v>
      </c>
      <c r="BG17" s="315">
        <f t="shared" si="8"/>
        <v>9.8504196471188</v>
      </c>
      <c r="BH17" s="315" t="str">
        <f t="shared" si="9"/>
        <v>5-10</v>
      </c>
      <c r="BI17" s="275"/>
      <c r="BJ17" s="24">
        <f t="shared" si="10"/>
        <v>412235.490000003</v>
      </c>
      <c r="BK17" s="315">
        <f t="shared" si="11"/>
        <v>9.67671121822897</v>
      </c>
      <c r="BL17" s="315" t="str">
        <f t="shared" si="12"/>
        <v>5-10</v>
      </c>
      <c r="BM17" s="326" t="s">
        <v>296</v>
      </c>
      <c r="BN17" s="50"/>
      <c r="BO17" s="50"/>
      <c r="BR17" s="275"/>
    </row>
    <row r="18" s="261" customFormat="1" ht="24.95" hidden="1" customHeight="1" spans="1:70">
      <c r="A18" s="275">
        <v>12</v>
      </c>
      <c r="B18" s="50" t="s">
        <v>289</v>
      </c>
      <c r="C18" s="50" t="s">
        <v>99</v>
      </c>
      <c r="D18" s="50" t="s">
        <v>99</v>
      </c>
      <c r="E18" s="50" t="s">
        <v>106</v>
      </c>
      <c r="F18" s="50" t="s">
        <v>120</v>
      </c>
      <c r="G18" s="276">
        <v>1320105902020300</v>
      </c>
      <c r="H18" s="269" t="s">
        <v>112</v>
      </c>
      <c r="I18" s="285">
        <v>10</v>
      </c>
      <c r="J18" s="285">
        <v>0</v>
      </c>
      <c r="K18" s="285">
        <f t="shared" si="22"/>
        <v>10</v>
      </c>
      <c r="L18" s="285">
        <v>48</v>
      </c>
      <c r="M18" s="285">
        <v>808</v>
      </c>
      <c r="N18" s="285">
        <v>1</v>
      </c>
      <c r="O18" s="50">
        <v>2114.65</v>
      </c>
      <c r="P18" s="50">
        <v>2098.81</v>
      </c>
      <c r="Q18" s="293">
        <f t="shared" si="13"/>
        <v>15.8400000000001</v>
      </c>
      <c r="R18" s="275">
        <v>40000</v>
      </c>
      <c r="S18" s="275">
        <f t="shared" si="14"/>
        <v>633600.000000006</v>
      </c>
      <c r="T18" s="294">
        <v>1</v>
      </c>
      <c r="U18" s="295">
        <f t="shared" si="15"/>
        <v>633600.000000006</v>
      </c>
      <c r="V18" s="275">
        <v>0</v>
      </c>
      <c r="W18" s="275">
        <v>0</v>
      </c>
      <c r="X18" s="275">
        <v>0</v>
      </c>
      <c r="Y18" s="275">
        <v>0</v>
      </c>
      <c r="Z18" s="275">
        <v>1684900</v>
      </c>
      <c r="AA18" s="24">
        <f t="shared" si="16"/>
        <v>1684900</v>
      </c>
      <c r="AB18" s="24">
        <v>0</v>
      </c>
      <c r="AC18" s="24">
        <v>0</v>
      </c>
      <c r="AD18" s="24">
        <v>0</v>
      </c>
      <c r="AE18" s="24">
        <v>0</v>
      </c>
      <c r="AF18" s="24">
        <v>9830</v>
      </c>
      <c r="AG18" s="24">
        <f t="shared" si="0"/>
        <v>9830</v>
      </c>
      <c r="AH18" s="305">
        <f>AM18</f>
        <v>1520121</v>
      </c>
      <c r="AI18" s="305"/>
      <c r="AJ18" s="304"/>
      <c r="AK18" s="295">
        <f t="shared" si="17"/>
        <v>2308670.00000001</v>
      </c>
      <c r="AL18" s="295"/>
      <c r="AM18" s="295">
        <v>1520121</v>
      </c>
      <c r="AN18" s="295">
        <v>563435.75</v>
      </c>
      <c r="AO18" s="295">
        <v>901.81</v>
      </c>
      <c r="AP18" s="24">
        <f t="shared" si="18"/>
        <v>2084458.56</v>
      </c>
      <c r="AQ18" s="313">
        <v>2094184.94</v>
      </c>
      <c r="AR18" s="295">
        <f t="shared" si="1"/>
        <v>224211.440000006</v>
      </c>
      <c r="AS18" s="315">
        <f t="shared" si="19"/>
        <v>9.7117145369414</v>
      </c>
      <c r="AT18" s="315" t="str">
        <f t="shared" si="2"/>
        <v>5-10</v>
      </c>
      <c r="AU18" s="315">
        <v>9.29</v>
      </c>
      <c r="AV18" s="293">
        <f t="shared" si="3"/>
        <v>90.2882854630586</v>
      </c>
      <c r="AW18" s="293">
        <f t="shared" si="4"/>
        <v>90.2882854630586</v>
      </c>
      <c r="AX18" s="24">
        <v>9142605.84</v>
      </c>
      <c r="AY18" s="24">
        <v>7460254.21000001</v>
      </c>
      <c r="AZ18" s="24">
        <v>6980271.81000001</v>
      </c>
      <c r="BA18" s="24">
        <v>9622588.24</v>
      </c>
      <c r="BB18" s="293">
        <f t="shared" si="20"/>
        <v>93.5661388139212</v>
      </c>
      <c r="BC18" s="315">
        <f t="shared" si="21"/>
        <v>15.5207374909252</v>
      </c>
      <c r="BD18" s="315">
        <f t="shared" si="5"/>
        <v>15.5207374909252</v>
      </c>
      <c r="BE18" s="315" t="str">
        <f t="shared" si="6"/>
        <v>15-20</v>
      </c>
      <c r="BF18" s="315">
        <f t="shared" si="7"/>
        <v>93.5661388139212</v>
      </c>
      <c r="BG18" s="315">
        <f t="shared" si="8"/>
        <v>15.5207374909252</v>
      </c>
      <c r="BH18" s="315" t="str">
        <f t="shared" si="9"/>
        <v>15-20</v>
      </c>
      <c r="BI18" s="275"/>
      <c r="BJ18" s="24">
        <f t="shared" si="10"/>
        <v>2084458.56</v>
      </c>
      <c r="BK18" s="315">
        <f t="shared" si="11"/>
        <v>9.7117145369414</v>
      </c>
      <c r="BL18" s="315" t="str">
        <f t="shared" si="12"/>
        <v>5-10</v>
      </c>
      <c r="BM18" s="330" t="s">
        <v>297</v>
      </c>
      <c r="BN18" s="50"/>
      <c r="BO18" s="269"/>
      <c r="BP18" s="328"/>
      <c r="BQ18" s="275"/>
      <c r="BR18" s="275"/>
    </row>
    <row r="19" s="261" customFormat="1" ht="24.95" hidden="1" customHeight="1" spans="1:70">
      <c r="A19" s="275">
        <v>13</v>
      </c>
      <c r="B19" s="50" t="s">
        <v>289</v>
      </c>
      <c r="C19" s="50" t="s">
        <v>99</v>
      </c>
      <c r="D19" s="50" t="s">
        <v>99</v>
      </c>
      <c r="E19" s="50" t="s">
        <v>106</v>
      </c>
      <c r="F19" s="50" t="s">
        <v>126</v>
      </c>
      <c r="G19" s="276">
        <v>1320105902020300</v>
      </c>
      <c r="H19" s="269" t="s">
        <v>109</v>
      </c>
      <c r="I19" s="285">
        <v>14</v>
      </c>
      <c r="J19" s="285">
        <v>2</v>
      </c>
      <c r="K19" s="285">
        <f t="shared" si="22"/>
        <v>16</v>
      </c>
      <c r="L19" s="285">
        <v>86</v>
      </c>
      <c r="M19" s="285">
        <v>10</v>
      </c>
      <c r="N19" s="285">
        <v>275</v>
      </c>
      <c r="O19" s="50">
        <v>467.43</v>
      </c>
      <c r="P19" s="50">
        <v>464.65</v>
      </c>
      <c r="Q19" s="293">
        <f t="shared" si="13"/>
        <v>2.78000000000003</v>
      </c>
      <c r="R19" s="275">
        <v>40000</v>
      </c>
      <c r="S19" s="275">
        <f t="shared" si="14"/>
        <v>111200.000000001</v>
      </c>
      <c r="T19" s="294">
        <v>1</v>
      </c>
      <c r="U19" s="295">
        <f t="shared" si="15"/>
        <v>111200.000000001</v>
      </c>
      <c r="V19" s="275">
        <v>0</v>
      </c>
      <c r="W19" s="275">
        <v>0</v>
      </c>
      <c r="X19" s="275">
        <v>0</v>
      </c>
      <c r="Y19" s="275">
        <v>0</v>
      </c>
      <c r="Z19" s="275">
        <v>49000</v>
      </c>
      <c r="AA19" s="24">
        <f t="shared" si="16"/>
        <v>49000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f t="shared" si="0"/>
        <v>0</v>
      </c>
      <c r="AH19" s="305"/>
      <c r="AI19" s="305"/>
      <c r="AJ19" s="304"/>
      <c r="AK19" s="295">
        <f t="shared" si="17"/>
        <v>160200.000000001</v>
      </c>
      <c r="AL19" s="275"/>
      <c r="AM19" s="275">
        <v>0</v>
      </c>
      <c r="AN19" s="295">
        <v>342</v>
      </c>
      <c r="AO19" s="295">
        <v>145180.714</v>
      </c>
      <c r="AP19" s="24">
        <f t="shared" si="18"/>
        <v>145522.714</v>
      </c>
      <c r="AQ19" s="313">
        <v>144740.664</v>
      </c>
      <c r="AR19" s="295">
        <f t="shared" si="1"/>
        <v>14677.2860000013</v>
      </c>
      <c r="AS19" s="315">
        <f t="shared" si="19"/>
        <v>9.16185143570613</v>
      </c>
      <c r="AT19" s="315" t="str">
        <f t="shared" si="2"/>
        <v>5-10</v>
      </c>
      <c r="AU19" s="315">
        <v>9.65</v>
      </c>
      <c r="AV19" s="293">
        <f t="shared" si="3"/>
        <v>90.8381485642939</v>
      </c>
      <c r="AW19" s="293">
        <f t="shared" si="4"/>
        <v>90.8381485642939</v>
      </c>
      <c r="AX19" s="24">
        <v>-515332.34</v>
      </c>
      <c r="AY19" s="24">
        <v>1312035.04</v>
      </c>
      <c r="AZ19" s="24">
        <v>1309378.04</v>
      </c>
      <c r="BA19" s="24">
        <v>-512675.34</v>
      </c>
      <c r="BB19" s="293">
        <f t="shared" si="20"/>
        <v>99.7974901645919</v>
      </c>
      <c r="BC19" s="315">
        <f t="shared" si="21"/>
        <v>9.34580762085143</v>
      </c>
      <c r="BD19" s="315">
        <f t="shared" si="5"/>
        <v>9.34580762085143</v>
      </c>
      <c r="BE19" s="315" t="str">
        <f t="shared" si="6"/>
        <v>5-10</v>
      </c>
      <c r="BF19" s="315">
        <f t="shared" si="7"/>
        <v>99.7974901645919</v>
      </c>
      <c r="BG19" s="315">
        <f t="shared" si="8"/>
        <v>9.34580762085143</v>
      </c>
      <c r="BH19" s="315" t="str">
        <f t="shared" si="9"/>
        <v>5-10</v>
      </c>
      <c r="BI19" s="275"/>
      <c r="BJ19" s="24">
        <f t="shared" si="10"/>
        <v>145522.714</v>
      </c>
      <c r="BK19" s="315">
        <f t="shared" si="11"/>
        <v>9.16185143570613</v>
      </c>
      <c r="BL19" s="315" t="str">
        <f t="shared" si="12"/>
        <v>5-10</v>
      </c>
      <c r="BM19" s="326" t="s">
        <v>298</v>
      </c>
      <c r="BN19" s="276"/>
      <c r="BO19" s="50"/>
      <c r="BP19" s="328"/>
      <c r="BQ19" s="275"/>
      <c r="BR19" s="275"/>
    </row>
    <row r="20" s="261" customFormat="1" ht="24.95" hidden="1" customHeight="1" spans="1:70">
      <c r="A20" s="275">
        <v>14</v>
      </c>
      <c r="B20" s="50" t="s">
        <v>289</v>
      </c>
      <c r="C20" s="50" t="s">
        <v>99</v>
      </c>
      <c r="D20" s="50" t="s">
        <v>99</v>
      </c>
      <c r="E20" s="50" t="s">
        <v>106</v>
      </c>
      <c r="F20" s="50" t="s">
        <v>107</v>
      </c>
      <c r="G20" s="276">
        <v>1320105902020300</v>
      </c>
      <c r="H20" s="269" t="s">
        <v>114</v>
      </c>
      <c r="I20" s="285">
        <v>17</v>
      </c>
      <c r="J20" s="285">
        <v>3</v>
      </c>
      <c r="K20" s="285">
        <v>20</v>
      </c>
      <c r="L20" s="285">
        <v>93</v>
      </c>
      <c r="M20" s="285">
        <v>1299</v>
      </c>
      <c r="N20" s="285">
        <v>90</v>
      </c>
      <c r="O20" s="50">
        <v>1287.17</v>
      </c>
      <c r="P20" s="50">
        <v>1274.29</v>
      </c>
      <c r="Q20" s="293">
        <f t="shared" si="13"/>
        <v>12.8800000000001</v>
      </c>
      <c r="R20" s="275">
        <v>40000</v>
      </c>
      <c r="S20" s="275">
        <f t="shared" si="14"/>
        <v>515200.000000004</v>
      </c>
      <c r="T20" s="294">
        <v>1</v>
      </c>
      <c r="U20" s="295">
        <f t="shared" si="15"/>
        <v>515200.000000004</v>
      </c>
      <c r="V20" s="275">
        <v>0</v>
      </c>
      <c r="W20" s="275">
        <v>0</v>
      </c>
      <c r="X20" s="275">
        <v>0</v>
      </c>
      <c r="Y20" s="275">
        <v>0</v>
      </c>
      <c r="Z20" s="275">
        <v>626000</v>
      </c>
      <c r="AA20" s="24">
        <f t="shared" si="16"/>
        <v>626000</v>
      </c>
      <c r="AB20" s="24">
        <v>0</v>
      </c>
      <c r="AC20" s="24">
        <v>0</v>
      </c>
      <c r="AD20" s="24">
        <v>0</v>
      </c>
      <c r="AE20" s="24">
        <v>0</v>
      </c>
      <c r="AF20" s="24">
        <v>590000</v>
      </c>
      <c r="AG20" s="24">
        <f t="shared" si="0"/>
        <v>590000</v>
      </c>
      <c r="AH20" s="305"/>
      <c r="AI20" s="305"/>
      <c r="AJ20" s="304"/>
      <c r="AK20" s="295">
        <f t="shared" si="17"/>
        <v>551200.000000004</v>
      </c>
      <c r="AL20" s="293"/>
      <c r="AM20" s="293">
        <v>0</v>
      </c>
      <c r="AN20" s="295">
        <v>449611</v>
      </c>
      <c r="AO20" s="295">
        <v>64839.952</v>
      </c>
      <c r="AP20" s="24">
        <f t="shared" si="18"/>
        <v>514450.952</v>
      </c>
      <c r="AQ20" s="313">
        <v>514503.852</v>
      </c>
      <c r="AR20" s="295">
        <f t="shared" si="1"/>
        <v>36749.0480000044</v>
      </c>
      <c r="AS20" s="315">
        <f t="shared" si="19"/>
        <v>6.66709869375981</v>
      </c>
      <c r="AT20" s="315" t="str">
        <f t="shared" si="2"/>
        <v>5-10</v>
      </c>
      <c r="AU20" s="315">
        <v>6.66</v>
      </c>
      <c r="AV20" s="293">
        <f t="shared" si="3"/>
        <v>93.3329013062402</v>
      </c>
      <c r="AW20" s="293">
        <f t="shared" si="4"/>
        <v>93.3329013062402</v>
      </c>
      <c r="AX20" s="24">
        <v>12416621.9</v>
      </c>
      <c r="AY20" s="24">
        <v>5198220.17000002</v>
      </c>
      <c r="AZ20" s="24">
        <v>4649598.11000002</v>
      </c>
      <c r="BA20" s="24">
        <v>12965243.96</v>
      </c>
      <c r="BB20" s="293">
        <f t="shared" si="20"/>
        <v>89.4459633863489</v>
      </c>
      <c r="BC20" s="315">
        <f t="shared" si="21"/>
        <v>16.5174872702032</v>
      </c>
      <c r="BD20" s="315">
        <f t="shared" si="5"/>
        <v>16.5174872702032</v>
      </c>
      <c r="BE20" s="315" t="str">
        <f t="shared" si="6"/>
        <v>15-20</v>
      </c>
      <c r="BF20" s="315">
        <f t="shared" si="7"/>
        <v>89.4459633863489</v>
      </c>
      <c r="BG20" s="315">
        <f t="shared" si="8"/>
        <v>16.5174872702032</v>
      </c>
      <c r="BH20" s="315" t="str">
        <f t="shared" si="9"/>
        <v>15-20</v>
      </c>
      <c r="BI20" s="275"/>
      <c r="BJ20" s="24">
        <f t="shared" si="10"/>
        <v>514450.952</v>
      </c>
      <c r="BK20" s="315">
        <f t="shared" si="11"/>
        <v>6.66709869375981</v>
      </c>
      <c r="BL20" s="315" t="str">
        <f t="shared" si="12"/>
        <v>5-10</v>
      </c>
      <c r="BM20" s="326" t="s">
        <v>299</v>
      </c>
      <c r="BN20" s="50"/>
      <c r="BO20" s="50"/>
      <c r="BP20" s="328"/>
      <c r="BQ20" s="275"/>
      <c r="BR20" s="275"/>
    </row>
    <row r="21" s="260" customFormat="1" ht="24.95" hidden="1" customHeight="1" spans="1:70">
      <c r="A21" s="271"/>
      <c r="B21" s="272" t="s">
        <v>288</v>
      </c>
      <c r="C21" s="272" t="s">
        <v>99</v>
      </c>
      <c r="D21" s="272" t="s">
        <v>99</v>
      </c>
      <c r="E21" s="272" t="s">
        <v>106</v>
      </c>
      <c r="F21" s="272" t="s">
        <v>107</v>
      </c>
      <c r="G21" s="274">
        <v>1320105902020300</v>
      </c>
      <c r="H21" s="273" t="s">
        <v>114</v>
      </c>
      <c r="I21" s="284"/>
      <c r="J21" s="284"/>
      <c r="K21" s="284"/>
      <c r="L21" s="284"/>
      <c r="M21" s="284">
        <v>2916</v>
      </c>
      <c r="N21" s="284">
        <v>36</v>
      </c>
      <c r="O21" s="272"/>
      <c r="P21" s="272"/>
      <c r="Q21" s="290">
        <f t="shared" si="13"/>
        <v>0</v>
      </c>
      <c r="R21" s="271"/>
      <c r="S21" s="271">
        <f t="shared" si="14"/>
        <v>0</v>
      </c>
      <c r="T21" s="291">
        <v>1</v>
      </c>
      <c r="U21" s="292">
        <f t="shared" si="15"/>
        <v>0</v>
      </c>
      <c r="V21" s="271">
        <v>0</v>
      </c>
      <c r="W21" s="271">
        <v>0</v>
      </c>
      <c r="X21" s="271">
        <v>0</v>
      </c>
      <c r="Y21" s="271">
        <v>0</v>
      </c>
      <c r="Z21" s="292">
        <f>AF20</f>
        <v>590000</v>
      </c>
      <c r="AA21" s="300">
        <f t="shared" si="16"/>
        <v>590000</v>
      </c>
      <c r="AB21" s="300"/>
      <c r="AC21" s="300"/>
      <c r="AD21" s="292"/>
      <c r="AE21" s="300"/>
      <c r="AF21" s="300">
        <v>0</v>
      </c>
      <c r="AG21" s="300">
        <f t="shared" si="0"/>
        <v>0</v>
      </c>
      <c r="AH21" s="306"/>
      <c r="AI21" s="303"/>
      <c r="AJ21" s="306"/>
      <c r="AK21" s="292">
        <f t="shared" si="17"/>
        <v>590000</v>
      </c>
      <c r="AL21" s="271"/>
      <c r="AM21" s="271">
        <v>0</v>
      </c>
      <c r="AN21" s="292">
        <v>383343.01</v>
      </c>
      <c r="AO21" s="292">
        <v>148330</v>
      </c>
      <c r="AP21" s="300">
        <f t="shared" si="18"/>
        <v>531673.01</v>
      </c>
      <c r="AQ21" s="313"/>
      <c r="AR21" s="292">
        <f t="shared" si="1"/>
        <v>58326.99</v>
      </c>
      <c r="AS21" s="314">
        <f t="shared" si="19"/>
        <v>9.88593050847457</v>
      </c>
      <c r="AT21" s="314" t="str">
        <f t="shared" si="2"/>
        <v>5-10</v>
      </c>
      <c r="AU21" s="314">
        <v>6.66</v>
      </c>
      <c r="AV21" s="290">
        <f t="shared" si="3"/>
        <v>90.1140694915254</v>
      </c>
      <c r="AW21" s="290">
        <f t="shared" si="4"/>
        <v>90.1140694915254</v>
      </c>
      <c r="AX21" s="300">
        <v>7315389.36</v>
      </c>
      <c r="AY21" s="300">
        <v>5092977.93000001</v>
      </c>
      <c r="AZ21" s="300">
        <v>4736244.93000001</v>
      </c>
      <c r="BA21" s="300">
        <v>7672002.36</v>
      </c>
      <c r="BB21" s="290">
        <f t="shared" si="20"/>
        <v>92.9955910882968</v>
      </c>
      <c r="BC21" s="314">
        <f t="shared" si="21"/>
        <v>16.1978884226374</v>
      </c>
      <c r="BD21" s="314">
        <f t="shared" si="5"/>
        <v>16.1978884226374</v>
      </c>
      <c r="BE21" s="314" t="str">
        <f t="shared" si="6"/>
        <v>15-20</v>
      </c>
      <c r="BF21" s="314">
        <f t="shared" si="7"/>
        <v>92.9955910882968</v>
      </c>
      <c r="BG21" s="314">
        <f t="shared" si="8"/>
        <v>16.1978884226374</v>
      </c>
      <c r="BH21" s="314" t="str">
        <f t="shared" si="9"/>
        <v>15-20</v>
      </c>
      <c r="BI21" s="271"/>
      <c r="BJ21" s="300">
        <f t="shared" si="10"/>
        <v>531673.01</v>
      </c>
      <c r="BK21" s="314">
        <f t="shared" si="11"/>
        <v>9.88593050847457</v>
      </c>
      <c r="BL21" s="314" t="str">
        <f t="shared" si="12"/>
        <v>5-10</v>
      </c>
      <c r="BM21" s="325" t="s">
        <v>300</v>
      </c>
      <c r="BN21" s="272"/>
      <c r="BO21" s="273"/>
      <c r="BP21" s="271"/>
      <c r="BQ21" s="271"/>
      <c r="BR21" s="271"/>
    </row>
    <row r="22" s="261" customFormat="1" ht="24.95" hidden="1" customHeight="1" spans="1:70">
      <c r="A22" s="275">
        <v>15</v>
      </c>
      <c r="B22" s="50" t="s">
        <v>289</v>
      </c>
      <c r="C22" s="50" t="s">
        <v>99</v>
      </c>
      <c r="D22" s="50" t="s">
        <v>99</v>
      </c>
      <c r="E22" s="50" t="s">
        <v>106</v>
      </c>
      <c r="F22" s="50" t="s">
        <v>127</v>
      </c>
      <c r="G22" s="276">
        <v>1320105902020300</v>
      </c>
      <c r="H22" s="269" t="s">
        <v>114</v>
      </c>
      <c r="I22" s="285">
        <v>12</v>
      </c>
      <c r="J22" s="285">
        <v>2</v>
      </c>
      <c r="K22" s="285">
        <f>I22+J22</f>
        <v>14</v>
      </c>
      <c r="L22" s="285">
        <v>12</v>
      </c>
      <c r="M22" s="285">
        <v>266</v>
      </c>
      <c r="N22" s="285">
        <v>2</v>
      </c>
      <c r="O22" s="50">
        <v>409</v>
      </c>
      <c r="P22" s="50">
        <v>401.12</v>
      </c>
      <c r="Q22" s="293">
        <f t="shared" si="13"/>
        <v>7.88</v>
      </c>
      <c r="R22" s="275">
        <v>20000</v>
      </c>
      <c r="S22" s="275">
        <f t="shared" si="14"/>
        <v>157600</v>
      </c>
      <c r="T22" s="294">
        <v>1</v>
      </c>
      <c r="U22" s="295">
        <f t="shared" si="15"/>
        <v>157600</v>
      </c>
      <c r="V22" s="275">
        <v>0</v>
      </c>
      <c r="W22" s="275">
        <v>0</v>
      </c>
      <c r="X22" s="275">
        <v>0</v>
      </c>
      <c r="Y22" s="275">
        <v>0</v>
      </c>
      <c r="Z22" s="275">
        <v>0</v>
      </c>
      <c r="AA22" s="24">
        <f t="shared" ref="AA22:AA51" si="23">(X22*Y22)+Z22</f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49000</v>
      </c>
      <c r="AG22" s="24">
        <f t="shared" si="0"/>
        <v>49000</v>
      </c>
      <c r="AH22" s="304"/>
      <c r="AI22" s="305"/>
      <c r="AJ22" s="304"/>
      <c r="AK22" s="295">
        <f t="shared" si="17"/>
        <v>108600</v>
      </c>
      <c r="AL22" s="275"/>
      <c r="AM22" s="275">
        <v>0</v>
      </c>
      <c r="AN22" s="295">
        <v>97287</v>
      </c>
      <c r="AO22" s="295">
        <v>1683.06</v>
      </c>
      <c r="AP22" s="24">
        <f t="shared" si="18"/>
        <v>98970.06</v>
      </c>
      <c r="AQ22" s="313">
        <v>98883.38</v>
      </c>
      <c r="AR22" s="295">
        <f t="shared" si="1"/>
        <v>9629.93999999991</v>
      </c>
      <c r="AS22" s="315">
        <f t="shared" si="19"/>
        <v>8.86734806629827</v>
      </c>
      <c r="AT22" s="315" t="str">
        <f t="shared" si="2"/>
        <v>5-10</v>
      </c>
      <c r="AU22" s="315">
        <v>8.95</v>
      </c>
      <c r="AV22" s="293">
        <f t="shared" si="3"/>
        <v>91.1326519337017</v>
      </c>
      <c r="AW22" s="293">
        <f t="shared" si="4"/>
        <v>91.1326519337017</v>
      </c>
      <c r="AX22" s="24">
        <v>2729602.87</v>
      </c>
      <c r="AY22" s="24">
        <v>886727.76</v>
      </c>
      <c r="AZ22" s="24">
        <v>806321.26</v>
      </c>
      <c r="BA22" s="24">
        <v>2810009.37</v>
      </c>
      <c r="BB22" s="293">
        <f t="shared" si="20"/>
        <v>90.9322225346819</v>
      </c>
      <c r="BC22" s="315">
        <f t="shared" si="21"/>
        <v>17.1310541418893</v>
      </c>
      <c r="BD22" s="315">
        <f t="shared" si="5"/>
        <v>17.1310541418893</v>
      </c>
      <c r="BE22" s="315" t="str">
        <f t="shared" si="6"/>
        <v>15-20</v>
      </c>
      <c r="BF22" s="315">
        <f t="shared" si="7"/>
        <v>90.9322225346819</v>
      </c>
      <c r="BG22" s="315">
        <f t="shared" si="8"/>
        <v>17.1310541418893</v>
      </c>
      <c r="BH22" s="315" t="str">
        <f t="shared" si="9"/>
        <v>15-20</v>
      </c>
      <c r="BI22" s="275"/>
      <c r="BJ22" s="24">
        <f t="shared" si="10"/>
        <v>98970.06</v>
      </c>
      <c r="BK22" s="315">
        <f t="shared" si="11"/>
        <v>8.86734806629827</v>
      </c>
      <c r="BL22" s="315" t="str">
        <f t="shared" si="12"/>
        <v>5-10</v>
      </c>
      <c r="BM22" s="326" t="s">
        <v>301</v>
      </c>
      <c r="BN22" s="50"/>
      <c r="BO22" s="269"/>
      <c r="BP22" s="275"/>
      <c r="BQ22" s="275"/>
      <c r="BR22" s="275"/>
    </row>
    <row r="23" s="261" customFormat="1" ht="24.95" hidden="1" customHeight="1" spans="1:70">
      <c r="A23" s="275">
        <v>16</v>
      </c>
      <c r="B23" s="50" t="s">
        <v>289</v>
      </c>
      <c r="C23" s="50" t="s">
        <v>99</v>
      </c>
      <c r="D23" s="50" t="s">
        <v>99</v>
      </c>
      <c r="E23" s="50" t="s">
        <v>106</v>
      </c>
      <c r="F23" s="50" t="s">
        <v>128</v>
      </c>
      <c r="G23" s="276">
        <v>1320105902020300</v>
      </c>
      <c r="H23" s="269" t="s">
        <v>105</v>
      </c>
      <c r="I23" s="285">
        <v>22</v>
      </c>
      <c r="J23" s="285">
        <v>13</v>
      </c>
      <c r="K23" s="285">
        <f>I23+J23</f>
        <v>35</v>
      </c>
      <c r="L23" s="285">
        <v>61</v>
      </c>
      <c r="M23" s="285">
        <v>1164</v>
      </c>
      <c r="N23" s="285">
        <v>3</v>
      </c>
      <c r="O23" s="50">
        <v>1406.2</v>
      </c>
      <c r="P23" s="50">
        <v>1371.8</v>
      </c>
      <c r="Q23" s="293">
        <f t="shared" si="13"/>
        <v>34.4000000000001</v>
      </c>
      <c r="R23" s="275">
        <v>20000</v>
      </c>
      <c r="S23" s="275">
        <f t="shared" si="14"/>
        <v>688000.000000002</v>
      </c>
      <c r="T23" s="294">
        <v>1</v>
      </c>
      <c r="U23" s="295">
        <f t="shared" si="15"/>
        <v>688000.000000002</v>
      </c>
      <c r="V23" s="275">
        <v>0</v>
      </c>
      <c r="W23" s="275">
        <v>0</v>
      </c>
      <c r="X23" s="275">
        <v>0</v>
      </c>
      <c r="Y23" s="275">
        <v>0</v>
      </c>
      <c r="Z23" s="275">
        <v>0</v>
      </c>
      <c r="AA23" s="24">
        <f t="shared" si="23"/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250000</v>
      </c>
      <c r="AG23" s="24">
        <f t="shared" si="0"/>
        <v>250000</v>
      </c>
      <c r="AH23" s="304"/>
      <c r="AI23" s="305"/>
      <c r="AJ23" s="304"/>
      <c r="AK23" s="295">
        <f t="shared" si="17"/>
        <v>438000.000000002</v>
      </c>
      <c r="AL23" s="275"/>
      <c r="AM23" s="275">
        <v>0</v>
      </c>
      <c r="AN23" s="295">
        <v>396019.6</v>
      </c>
      <c r="AO23" s="295">
        <v>2149.9</v>
      </c>
      <c r="AP23" s="24">
        <f t="shared" si="18"/>
        <v>398169.5</v>
      </c>
      <c r="AQ23" s="313">
        <v>398414.17</v>
      </c>
      <c r="AR23" s="295">
        <f t="shared" si="1"/>
        <v>39830.5000000019</v>
      </c>
      <c r="AS23" s="315">
        <f t="shared" si="19"/>
        <v>9.0937214611876</v>
      </c>
      <c r="AT23" s="315" t="str">
        <f t="shared" si="2"/>
        <v>5-10</v>
      </c>
      <c r="AU23" s="315">
        <v>9.04</v>
      </c>
      <c r="AV23" s="293">
        <f t="shared" si="3"/>
        <v>90.9062785388124</v>
      </c>
      <c r="AW23" s="293">
        <f t="shared" si="4"/>
        <v>90.9062785388124</v>
      </c>
      <c r="AX23" s="24">
        <v>12628271.91</v>
      </c>
      <c r="AY23" s="24">
        <v>4477995.83</v>
      </c>
      <c r="AZ23" s="24">
        <v>4800729.64000001</v>
      </c>
      <c r="BA23" s="24">
        <v>12305538.1</v>
      </c>
      <c r="BB23" s="293">
        <f t="shared" si="20"/>
        <v>107.207103852976</v>
      </c>
      <c r="BC23" s="315">
        <f t="shared" si="21"/>
        <v>2.54201155802019</v>
      </c>
      <c r="BD23" s="315">
        <f t="shared" si="5"/>
        <v>2.54201155802019</v>
      </c>
      <c r="BE23" s="315" t="str">
        <f t="shared" si="6"/>
        <v>0-5</v>
      </c>
      <c r="BF23" s="315">
        <f t="shared" si="7"/>
        <v>100</v>
      </c>
      <c r="BG23" s="315">
        <f t="shared" si="8"/>
        <v>9.0937214611876</v>
      </c>
      <c r="BH23" s="315" t="str">
        <f t="shared" si="9"/>
        <v>5-10</v>
      </c>
      <c r="BI23" s="275"/>
      <c r="BJ23" s="24">
        <f t="shared" si="10"/>
        <v>398169.5</v>
      </c>
      <c r="BK23" s="315">
        <f t="shared" si="11"/>
        <v>9.0937214611876</v>
      </c>
      <c r="BL23" s="315" t="str">
        <f t="shared" si="12"/>
        <v>5-10</v>
      </c>
      <c r="BM23" s="326" t="s">
        <v>302</v>
      </c>
      <c r="BN23" s="50"/>
      <c r="BO23" s="50"/>
      <c r="BP23" s="275"/>
      <c r="BQ23" s="275"/>
      <c r="BR23" s="275"/>
    </row>
    <row r="24" s="261" customFormat="1" ht="24.95" hidden="1" customHeight="1" spans="1:70">
      <c r="A24" s="275">
        <v>17</v>
      </c>
      <c r="B24" s="50" t="s">
        <v>289</v>
      </c>
      <c r="C24" s="50" t="s">
        <v>99</v>
      </c>
      <c r="D24" s="50" t="s">
        <v>99</v>
      </c>
      <c r="E24" s="50" t="s">
        <v>106</v>
      </c>
      <c r="F24" s="50" t="s">
        <v>129</v>
      </c>
      <c r="G24" s="276">
        <v>1320105902010100</v>
      </c>
      <c r="H24" s="269" t="s">
        <v>105</v>
      </c>
      <c r="I24" s="285">
        <v>18</v>
      </c>
      <c r="J24" s="285">
        <v>7</v>
      </c>
      <c r="K24" s="285">
        <f>I24+J24</f>
        <v>25</v>
      </c>
      <c r="L24" s="285">
        <v>41</v>
      </c>
      <c r="M24" s="285">
        <v>682</v>
      </c>
      <c r="N24" s="285">
        <v>0</v>
      </c>
      <c r="O24" s="50">
        <v>3435.33</v>
      </c>
      <c r="P24" s="50">
        <v>3353.9</v>
      </c>
      <c r="Q24" s="293">
        <f t="shared" si="13"/>
        <v>81.4299999999998</v>
      </c>
      <c r="R24" s="275">
        <v>20000</v>
      </c>
      <c r="S24" s="275">
        <f t="shared" si="14"/>
        <v>1628600</v>
      </c>
      <c r="T24" s="294">
        <v>1</v>
      </c>
      <c r="U24" s="295">
        <f t="shared" si="15"/>
        <v>1628600</v>
      </c>
      <c r="V24" s="275">
        <v>0</v>
      </c>
      <c r="W24" s="275">
        <v>0</v>
      </c>
      <c r="X24" s="275">
        <v>0</v>
      </c>
      <c r="Y24" s="275">
        <v>0</v>
      </c>
      <c r="Z24" s="275">
        <v>0</v>
      </c>
      <c r="AA24" s="24">
        <f t="shared" si="23"/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486190</v>
      </c>
      <c r="AG24" s="24">
        <f t="shared" si="0"/>
        <v>486190</v>
      </c>
      <c r="AH24" s="295">
        <f>AM24</f>
        <v>521678</v>
      </c>
      <c r="AI24" s="305"/>
      <c r="AJ24" s="293"/>
      <c r="AK24" s="295">
        <f t="shared" si="17"/>
        <v>1142410</v>
      </c>
      <c r="AL24" s="295"/>
      <c r="AM24" s="295">
        <v>521678</v>
      </c>
      <c r="AN24" s="295">
        <v>529671.75</v>
      </c>
      <c r="AO24" s="295">
        <v>0</v>
      </c>
      <c r="AP24" s="24">
        <f t="shared" si="18"/>
        <v>1051349.75</v>
      </c>
      <c r="AQ24" s="313">
        <v>1051349.75</v>
      </c>
      <c r="AR24" s="295">
        <f t="shared" si="1"/>
        <v>91060.2499999967</v>
      </c>
      <c r="AS24" s="315">
        <f t="shared" si="19"/>
        <v>7.97089048590235</v>
      </c>
      <c r="AT24" s="315" t="str">
        <f t="shared" si="2"/>
        <v>5-10</v>
      </c>
      <c r="AU24" s="315">
        <v>7.97</v>
      </c>
      <c r="AV24" s="293">
        <f t="shared" si="3"/>
        <v>92.0291095140977</v>
      </c>
      <c r="AW24" s="293">
        <f t="shared" si="4"/>
        <v>92.0291095140977</v>
      </c>
      <c r="AX24" s="24">
        <v>180798.96</v>
      </c>
      <c r="AY24" s="24">
        <v>5632809.43999998</v>
      </c>
      <c r="AZ24" s="24">
        <v>5530990.69999998</v>
      </c>
      <c r="BA24" s="24">
        <v>282617.7</v>
      </c>
      <c r="BB24" s="293">
        <f t="shared" si="20"/>
        <v>98.1923986407749</v>
      </c>
      <c r="BC24" s="315">
        <f t="shared" si="21"/>
        <v>9.63440992036194</v>
      </c>
      <c r="BD24" s="315">
        <f t="shared" si="5"/>
        <v>9.63440992036194</v>
      </c>
      <c r="BE24" s="315" t="str">
        <f t="shared" si="6"/>
        <v>5-10</v>
      </c>
      <c r="BF24" s="315">
        <f t="shared" si="7"/>
        <v>98.1923986407749</v>
      </c>
      <c r="BG24" s="315">
        <f t="shared" si="8"/>
        <v>9.63440992036194</v>
      </c>
      <c r="BH24" s="315" t="str">
        <f t="shared" si="9"/>
        <v>5-10</v>
      </c>
      <c r="BI24" s="275"/>
      <c r="BJ24" s="24">
        <f t="shared" si="10"/>
        <v>1051349.75</v>
      </c>
      <c r="BK24" s="315">
        <f t="shared" si="11"/>
        <v>7.97089048590235</v>
      </c>
      <c r="BL24" s="315" t="str">
        <f t="shared" si="12"/>
        <v>5-10</v>
      </c>
      <c r="BM24" s="326" t="s">
        <v>303</v>
      </c>
      <c r="BN24" s="50"/>
      <c r="BO24" s="50"/>
      <c r="BP24" s="275"/>
      <c r="BQ24" s="275"/>
      <c r="BR24" s="275"/>
    </row>
    <row r="25" s="261" customFormat="1" ht="24.95" hidden="1" customHeight="1" spans="1:70">
      <c r="A25" s="275">
        <v>18</v>
      </c>
      <c r="B25" s="50" t="s">
        <v>289</v>
      </c>
      <c r="C25" s="50" t="s">
        <v>99</v>
      </c>
      <c r="D25" s="50" t="s">
        <v>99</v>
      </c>
      <c r="E25" s="50" t="s">
        <v>106</v>
      </c>
      <c r="F25" s="50" t="s">
        <v>130</v>
      </c>
      <c r="G25" s="276">
        <v>1320105902010100</v>
      </c>
      <c r="H25" s="269" t="s">
        <v>112</v>
      </c>
      <c r="I25" s="285">
        <v>12</v>
      </c>
      <c r="J25" s="285">
        <v>6</v>
      </c>
      <c r="K25" s="285">
        <f>I25+J25</f>
        <v>18</v>
      </c>
      <c r="L25" s="285">
        <v>1</v>
      </c>
      <c r="M25" s="285">
        <v>1</v>
      </c>
      <c r="N25" s="285">
        <v>0</v>
      </c>
      <c r="O25" s="50">
        <v>1331.95</v>
      </c>
      <c r="P25" s="50">
        <v>1305.21</v>
      </c>
      <c r="Q25" s="293">
        <f t="shared" si="13"/>
        <v>26.74</v>
      </c>
      <c r="R25" s="275">
        <v>20000</v>
      </c>
      <c r="S25" s="275">
        <f t="shared" si="14"/>
        <v>534800</v>
      </c>
      <c r="T25" s="296">
        <v>1</v>
      </c>
      <c r="U25" s="24">
        <f t="shared" si="15"/>
        <v>534800</v>
      </c>
      <c r="V25" s="275">
        <v>0</v>
      </c>
      <c r="W25" s="275">
        <v>0</v>
      </c>
      <c r="X25" s="275">
        <v>0</v>
      </c>
      <c r="Y25" s="275">
        <v>0</v>
      </c>
      <c r="Z25" s="275">
        <v>0</v>
      </c>
      <c r="AA25" s="24">
        <f t="shared" si="23"/>
        <v>0</v>
      </c>
      <c r="AB25" s="295">
        <v>0</v>
      </c>
      <c r="AC25" s="295">
        <v>0</v>
      </c>
      <c r="AD25" s="24">
        <v>0</v>
      </c>
      <c r="AE25" s="295">
        <v>0</v>
      </c>
      <c r="AF25" s="295">
        <v>0</v>
      </c>
      <c r="AG25" s="24">
        <f t="shared" si="0"/>
        <v>0</v>
      </c>
      <c r="AH25" s="275">
        <f>AM25</f>
        <v>520000</v>
      </c>
      <c r="AI25" s="305"/>
      <c r="AJ25" s="293"/>
      <c r="AK25" s="295">
        <f t="shared" si="17"/>
        <v>534800</v>
      </c>
      <c r="AL25" s="295"/>
      <c r="AM25" s="295">
        <v>520000</v>
      </c>
      <c r="AN25" s="295">
        <v>17340</v>
      </c>
      <c r="AO25" s="295">
        <v>0</v>
      </c>
      <c r="AP25" s="295">
        <f t="shared" si="18"/>
        <v>537340</v>
      </c>
      <c r="AQ25" s="313">
        <v>537340</v>
      </c>
      <c r="AR25" s="295">
        <f t="shared" si="1"/>
        <v>-2539.99999999977</v>
      </c>
      <c r="AS25" s="315">
        <f t="shared" si="19"/>
        <v>-0.474943904263232</v>
      </c>
      <c r="AT25" s="315" t="str">
        <f t="shared" si="2"/>
        <v>&lt;0</v>
      </c>
      <c r="AU25" s="315">
        <v>-0.47</v>
      </c>
      <c r="AV25" s="293">
        <f t="shared" si="3"/>
        <v>100.474943904263</v>
      </c>
      <c r="AW25" s="293">
        <f t="shared" si="4"/>
        <v>100.474943904263</v>
      </c>
      <c r="AX25" s="295">
        <v>0</v>
      </c>
      <c r="AY25" s="295">
        <v>889449</v>
      </c>
      <c r="AZ25" s="295">
        <v>889449</v>
      </c>
      <c r="BA25" s="295">
        <v>0</v>
      </c>
      <c r="BB25" s="293">
        <f t="shared" si="20"/>
        <v>100</v>
      </c>
      <c r="BC25" s="315">
        <f t="shared" si="21"/>
        <v>-0.474943904263236</v>
      </c>
      <c r="BD25" s="315">
        <f t="shared" si="5"/>
        <v>-0.474943904263236</v>
      </c>
      <c r="BE25" s="315" t="str">
        <f t="shared" si="6"/>
        <v>&lt;0</v>
      </c>
      <c r="BF25" s="315">
        <f t="shared" si="7"/>
        <v>100</v>
      </c>
      <c r="BG25" s="315">
        <f t="shared" si="8"/>
        <v>-0.474943904263236</v>
      </c>
      <c r="BH25" s="315" t="str">
        <f t="shared" si="9"/>
        <v>&lt;0</v>
      </c>
      <c r="BI25" s="275"/>
      <c r="BJ25" s="24">
        <f t="shared" si="10"/>
        <v>537340</v>
      </c>
      <c r="BK25" s="315">
        <f t="shared" si="11"/>
        <v>-0.474943904263232</v>
      </c>
      <c r="BL25" s="315" t="str">
        <f t="shared" si="12"/>
        <v>&lt;0</v>
      </c>
      <c r="BM25" s="50"/>
      <c r="BN25" s="50" t="s">
        <v>304</v>
      </c>
      <c r="BO25" s="50"/>
      <c r="BP25" s="275"/>
      <c r="BQ25" s="275"/>
      <c r="BR25" s="275"/>
    </row>
    <row r="26" s="261" customFormat="1" ht="24.95" customHeight="1" spans="1:70">
      <c r="A26" s="275">
        <v>19</v>
      </c>
      <c r="B26" s="50" t="s">
        <v>289</v>
      </c>
      <c r="C26" s="50" t="s">
        <v>99</v>
      </c>
      <c r="D26" s="50" t="s">
        <v>99</v>
      </c>
      <c r="E26" s="50" t="s">
        <v>106</v>
      </c>
      <c r="F26" s="50" t="s">
        <v>131</v>
      </c>
      <c r="G26" s="276">
        <v>1320105902020300</v>
      </c>
      <c r="H26" s="269" t="s">
        <v>109</v>
      </c>
      <c r="I26" s="285"/>
      <c r="J26" s="285"/>
      <c r="K26" s="285"/>
      <c r="L26" s="285">
        <v>5</v>
      </c>
      <c r="M26" s="285">
        <v>0</v>
      </c>
      <c r="N26" s="285">
        <v>240</v>
      </c>
      <c r="O26" s="50">
        <v>645.76</v>
      </c>
      <c r="P26" s="50">
        <v>636.48</v>
      </c>
      <c r="Q26" s="293">
        <f t="shared" si="13"/>
        <v>9.27999999999997</v>
      </c>
      <c r="R26" s="275">
        <v>20000</v>
      </c>
      <c r="S26" s="275">
        <f t="shared" si="14"/>
        <v>185599.999999999</v>
      </c>
      <c r="T26" s="296">
        <v>1</v>
      </c>
      <c r="U26" s="24">
        <f t="shared" si="15"/>
        <v>185599.999999999</v>
      </c>
      <c r="V26" s="275">
        <v>0</v>
      </c>
      <c r="W26" s="275">
        <v>0</v>
      </c>
      <c r="X26" s="275">
        <v>0</v>
      </c>
      <c r="Y26" s="275">
        <v>0</v>
      </c>
      <c r="Z26" s="275">
        <v>0</v>
      </c>
      <c r="AA26" s="24">
        <f t="shared" si="23"/>
        <v>0</v>
      </c>
      <c r="AB26" s="295">
        <v>0</v>
      </c>
      <c r="AC26" s="295">
        <v>0</v>
      </c>
      <c r="AD26" s="24">
        <v>0</v>
      </c>
      <c r="AE26" s="295">
        <v>0</v>
      </c>
      <c r="AF26" s="295">
        <v>0</v>
      </c>
      <c r="AG26" s="24">
        <f t="shared" si="0"/>
        <v>0</v>
      </c>
      <c r="AH26" s="275"/>
      <c r="AI26" s="305"/>
      <c r="AJ26" s="293"/>
      <c r="AK26" s="295">
        <f t="shared" si="17"/>
        <v>185599.999999999</v>
      </c>
      <c r="AL26" s="275"/>
      <c r="AM26" s="275">
        <v>0</v>
      </c>
      <c r="AN26" s="295">
        <v>0</v>
      </c>
      <c r="AO26" s="295">
        <v>166685.577</v>
      </c>
      <c r="AP26" s="28">
        <f t="shared" si="18"/>
        <v>166685.577</v>
      </c>
      <c r="AQ26" s="313">
        <v>167690.257</v>
      </c>
      <c r="AR26" s="295">
        <f t="shared" si="1"/>
        <v>18914.4229999996</v>
      </c>
      <c r="AS26" s="316">
        <f t="shared" si="19"/>
        <v>10.1909606681033</v>
      </c>
      <c r="AT26" s="316" t="str">
        <f t="shared" si="2"/>
        <v>10-15</v>
      </c>
      <c r="AU26" s="316">
        <v>9.65</v>
      </c>
      <c r="AV26" s="293">
        <f t="shared" si="3"/>
        <v>89.8090393318967</v>
      </c>
      <c r="AW26" s="293">
        <f t="shared" si="4"/>
        <v>89.8090393318967</v>
      </c>
      <c r="AX26" s="295">
        <v>786502.210000003</v>
      </c>
      <c r="AY26" s="295">
        <v>1517595.96</v>
      </c>
      <c r="AZ26" s="295">
        <v>1517597.90999999</v>
      </c>
      <c r="BA26" s="295">
        <v>786500.260000002</v>
      </c>
      <c r="BB26" s="293">
        <f t="shared" si="20"/>
        <v>100.000128492698</v>
      </c>
      <c r="BC26" s="315">
        <f t="shared" si="21"/>
        <v>10.1908452700458</v>
      </c>
      <c r="BD26" s="315">
        <f t="shared" si="5"/>
        <v>10.1908452700458</v>
      </c>
      <c r="BE26" s="315" t="str">
        <f t="shared" si="6"/>
        <v>10-15</v>
      </c>
      <c r="BF26" s="315">
        <f t="shared" si="7"/>
        <v>100</v>
      </c>
      <c r="BG26" s="315">
        <f t="shared" si="8"/>
        <v>10.1909606681033</v>
      </c>
      <c r="BH26" s="315" t="str">
        <f t="shared" si="9"/>
        <v>10-15</v>
      </c>
      <c r="BI26" s="275"/>
      <c r="BJ26" s="24">
        <f t="shared" si="10"/>
        <v>166685.577</v>
      </c>
      <c r="BK26" s="315">
        <f t="shared" si="11"/>
        <v>10.1909606681033</v>
      </c>
      <c r="BL26" s="315" t="str">
        <f t="shared" si="12"/>
        <v>10-15</v>
      </c>
      <c r="BM26" s="326"/>
      <c r="BN26" s="50"/>
      <c r="BO26" s="50"/>
      <c r="BP26" s="275"/>
      <c r="BQ26" s="275"/>
      <c r="BR26" s="275"/>
    </row>
    <row r="27" s="261" customFormat="1" ht="24.95" hidden="1" customHeight="1" spans="1:70">
      <c r="A27" s="275">
        <v>20</v>
      </c>
      <c r="B27" s="50" t="s">
        <v>289</v>
      </c>
      <c r="C27" s="50" t="s">
        <v>99</v>
      </c>
      <c r="D27" s="50" t="s">
        <v>305</v>
      </c>
      <c r="E27" s="50" t="s">
        <v>133</v>
      </c>
      <c r="F27" s="50" t="s">
        <v>134</v>
      </c>
      <c r="G27" s="276">
        <v>1320104906010100</v>
      </c>
      <c r="H27" s="269" t="s">
        <v>109</v>
      </c>
      <c r="I27" s="285">
        <v>16.6</v>
      </c>
      <c r="J27" s="285">
        <v>12.6</v>
      </c>
      <c r="K27" s="285">
        <f t="shared" ref="K27:K51" si="24">I27+J27</f>
        <v>29.2</v>
      </c>
      <c r="L27" s="285">
        <v>28</v>
      </c>
      <c r="M27" s="285">
        <v>74</v>
      </c>
      <c r="N27" s="285">
        <v>487</v>
      </c>
      <c r="O27" s="50">
        <v>10899.5</v>
      </c>
      <c r="P27" s="50">
        <v>10736.6</v>
      </c>
      <c r="Q27" s="293">
        <f t="shared" si="13"/>
        <v>162.9</v>
      </c>
      <c r="R27" s="275">
        <v>2000</v>
      </c>
      <c r="S27" s="275">
        <f t="shared" si="14"/>
        <v>325799.999999999</v>
      </c>
      <c r="T27" s="294">
        <v>1</v>
      </c>
      <c r="U27" s="295">
        <f t="shared" si="15"/>
        <v>325799.999999999</v>
      </c>
      <c r="V27" s="275">
        <v>0</v>
      </c>
      <c r="W27" s="275">
        <v>0</v>
      </c>
      <c r="X27" s="275">
        <v>0</v>
      </c>
      <c r="Y27" s="275">
        <v>0</v>
      </c>
      <c r="Z27" s="275">
        <v>0</v>
      </c>
      <c r="AA27" s="24">
        <f t="shared" si="23"/>
        <v>0</v>
      </c>
      <c r="AB27" s="295">
        <v>0</v>
      </c>
      <c r="AC27" s="295">
        <v>0</v>
      </c>
      <c r="AD27" s="24">
        <v>0</v>
      </c>
      <c r="AE27" s="295">
        <v>0</v>
      </c>
      <c r="AF27" s="295">
        <v>0</v>
      </c>
      <c r="AG27" s="24">
        <f t="shared" si="0"/>
        <v>0</v>
      </c>
      <c r="AH27" s="275"/>
      <c r="AI27" s="305"/>
      <c r="AJ27" s="293"/>
      <c r="AK27" s="295">
        <f t="shared" si="17"/>
        <v>325799.999999999</v>
      </c>
      <c r="AL27" s="275"/>
      <c r="AM27" s="275">
        <v>0</v>
      </c>
      <c r="AN27" s="295">
        <v>1029</v>
      </c>
      <c r="AO27" s="295">
        <v>294954.68</v>
      </c>
      <c r="AP27" s="295">
        <f t="shared" si="18"/>
        <v>295983.68</v>
      </c>
      <c r="AQ27" s="313">
        <v>294358.35</v>
      </c>
      <c r="AR27" s="295">
        <f t="shared" si="1"/>
        <v>29816.3199999994</v>
      </c>
      <c r="AS27" s="315">
        <f t="shared" si="19"/>
        <v>9.15172498465299</v>
      </c>
      <c r="AT27" s="315" t="str">
        <f t="shared" si="2"/>
        <v>5-10</v>
      </c>
      <c r="AU27" s="315">
        <v>9.65</v>
      </c>
      <c r="AV27" s="293">
        <f t="shared" si="3"/>
        <v>90.848275015347</v>
      </c>
      <c r="AW27" s="293">
        <f t="shared" si="4"/>
        <v>90.848275015347</v>
      </c>
      <c r="AX27" s="295">
        <v>2952101.29</v>
      </c>
      <c r="AY27" s="295">
        <v>2675189.27999999</v>
      </c>
      <c r="AZ27" s="295">
        <v>2671847.27999999</v>
      </c>
      <c r="BA27" s="295">
        <v>2955443.29</v>
      </c>
      <c r="BB27" s="293">
        <f t="shared" si="20"/>
        <v>99.875074260166</v>
      </c>
      <c r="BC27" s="315">
        <f t="shared" si="21"/>
        <v>9.26521786434233</v>
      </c>
      <c r="BD27" s="315">
        <f t="shared" si="5"/>
        <v>9.26521786434233</v>
      </c>
      <c r="BE27" s="315" t="str">
        <f t="shared" si="6"/>
        <v>5-10</v>
      </c>
      <c r="BF27" s="315">
        <f t="shared" si="7"/>
        <v>99.875074260166</v>
      </c>
      <c r="BG27" s="315">
        <f t="shared" si="8"/>
        <v>9.26521786434233</v>
      </c>
      <c r="BH27" s="315" t="str">
        <f t="shared" si="9"/>
        <v>5-10</v>
      </c>
      <c r="BI27" s="275"/>
      <c r="BJ27" s="24">
        <f t="shared" si="10"/>
        <v>295983.68</v>
      </c>
      <c r="BK27" s="315">
        <f t="shared" si="11"/>
        <v>9.15172498465299</v>
      </c>
      <c r="BL27" s="315" t="str">
        <f t="shared" si="12"/>
        <v>5-10</v>
      </c>
      <c r="BM27" s="326"/>
      <c r="BN27" s="50"/>
      <c r="BO27" s="50"/>
      <c r="BP27" s="275"/>
      <c r="BQ27" s="275"/>
      <c r="BR27" s="275"/>
    </row>
    <row r="28" s="261" customFormat="1" ht="24.95" customHeight="1" spans="1:70">
      <c r="A28" s="275">
        <v>21</v>
      </c>
      <c r="B28" s="50" t="s">
        <v>289</v>
      </c>
      <c r="C28" s="50" t="s">
        <v>99</v>
      </c>
      <c r="D28" s="50" t="s">
        <v>305</v>
      </c>
      <c r="E28" s="50" t="s">
        <v>133</v>
      </c>
      <c r="F28" s="50" t="s">
        <v>135</v>
      </c>
      <c r="G28" s="276">
        <v>1320104906010100</v>
      </c>
      <c r="H28" s="269" t="s">
        <v>109</v>
      </c>
      <c r="I28" s="285">
        <v>20.6</v>
      </c>
      <c r="J28" s="285">
        <v>15.3</v>
      </c>
      <c r="K28" s="285">
        <f t="shared" si="24"/>
        <v>35.9</v>
      </c>
      <c r="L28" s="285">
        <v>32</v>
      </c>
      <c r="M28" s="285">
        <v>0</v>
      </c>
      <c r="N28" s="285">
        <v>296</v>
      </c>
      <c r="O28" s="50">
        <v>8471.5</v>
      </c>
      <c r="P28" s="50">
        <v>8307.2</v>
      </c>
      <c r="Q28" s="293">
        <f t="shared" si="13"/>
        <v>164.299999999999</v>
      </c>
      <c r="R28" s="275">
        <v>2000</v>
      </c>
      <c r="S28" s="275">
        <f t="shared" si="14"/>
        <v>328599.999999999</v>
      </c>
      <c r="T28" s="294">
        <v>1</v>
      </c>
      <c r="U28" s="295">
        <f t="shared" si="15"/>
        <v>328599.999999999</v>
      </c>
      <c r="V28" s="275">
        <v>0</v>
      </c>
      <c r="W28" s="275">
        <v>0</v>
      </c>
      <c r="X28" s="275">
        <v>0</v>
      </c>
      <c r="Y28" s="275">
        <v>0</v>
      </c>
      <c r="Z28" s="275">
        <v>0</v>
      </c>
      <c r="AA28" s="24">
        <f t="shared" si="23"/>
        <v>0</v>
      </c>
      <c r="AB28" s="295">
        <v>0</v>
      </c>
      <c r="AC28" s="295">
        <v>0</v>
      </c>
      <c r="AD28" s="24">
        <v>0</v>
      </c>
      <c r="AE28" s="295">
        <v>0</v>
      </c>
      <c r="AF28" s="295">
        <v>0</v>
      </c>
      <c r="AG28" s="24">
        <f t="shared" si="0"/>
        <v>0</v>
      </c>
      <c r="AH28" s="275"/>
      <c r="AI28" s="305"/>
      <c r="AJ28" s="304"/>
      <c r="AK28" s="295">
        <f t="shared" si="17"/>
        <v>328599.999999999</v>
      </c>
      <c r="AL28" s="275"/>
      <c r="AM28" s="275">
        <v>0</v>
      </c>
      <c r="AN28" s="295">
        <v>0</v>
      </c>
      <c r="AO28" s="295">
        <v>294877.889999999</v>
      </c>
      <c r="AP28" s="28">
        <f t="shared" si="18"/>
        <v>294877.889999999</v>
      </c>
      <c r="AQ28" s="313">
        <v>296888.98</v>
      </c>
      <c r="AR28" s="295">
        <f t="shared" si="1"/>
        <v>33722.1099999993</v>
      </c>
      <c r="AS28" s="316">
        <f t="shared" si="19"/>
        <v>10.2623584905659</v>
      </c>
      <c r="AT28" s="316" t="str">
        <f t="shared" si="2"/>
        <v>10-15</v>
      </c>
      <c r="AU28" s="316">
        <v>9.65</v>
      </c>
      <c r="AV28" s="293">
        <f t="shared" si="3"/>
        <v>89.7376415094341</v>
      </c>
      <c r="AW28" s="293">
        <f t="shared" si="4"/>
        <v>89.7376415094341</v>
      </c>
      <c r="AX28" s="295">
        <v>2280735.07</v>
      </c>
      <c r="AY28" s="295">
        <v>2686845.41000001</v>
      </c>
      <c r="AZ28" s="295">
        <v>2686845.41000001</v>
      </c>
      <c r="BA28" s="295">
        <v>2280735.07</v>
      </c>
      <c r="BB28" s="293">
        <f t="shared" si="20"/>
        <v>100</v>
      </c>
      <c r="BC28" s="315">
        <f t="shared" si="21"/>
        <v>10.2623584905659</v>
      </c>
      <c r="BD28" s="315">
        <f t="shared" si="5"/>
        <v>10.2623584905659</v>
      </c>
      <c r="BE28" s="315" t="str">
        <f t="shared" si="6"/>
        <v>10-15</v>
      </c>
      <c r="BF28" s="315">
        <f t="shared" si="7"/>
        <v>100</v>
      </c>
      <c r="BG28" s="315">
        <f t="shared" si="8"/>
        <v>10.2623584905659</v>
      </c>
      <c r="BH28" s="315" t="str">
        <f t="shared" si="9"/>
        <v>10-15</v>
      </c>
      <c r="BI28" s="275"/>
      <c r="BJ28" s="24">
        <f t="shared" si="10"/>
        <v>294877.889999999</v>
      </c>
      <c r="BK28" s="315">
        <f t="shared" si="11"/>
        <v>10.2623584905659</v>
      </c>
      <c r="BL28" s="315" t="str">
        <f t="shared" si="12"/>
        <v>10-15</v>
      </c>
      <c r="BM28" s="326"/>
      <c r="BN28" s="50"/>
      <c r="BO28" s="50"/>
      <c r="BP28" s="275"/>
      <c r="BQ28" s="275"/>
      <c r="BR28" s="275"/>
    </row>
    <row r="29" s="261" customFormat="1" ht="24.95" customHeight="1" spans="1:70">
      <c r="A29" s="275">
        <v>22</v>
      </c>
      <c r="B29" s="50" t="s">
        <v>289</v>
      </c>
      <c r="C29" s="50" t="s">
        <v>99</v>
      </c>
      <c r="D29" s="50" t="s">
        <v>305</v>
      </c>
      <c r="E29" s="50" t="s">
        <v>136</v>
      </c>
      <c r="F29" s="50" t="s">
        <v>137</v>
      </c>
      <c r="G29" s="276">
        <v>1320105903010100</v>
      </c>
      <c r="H29" s="269" t="s">
        <v>109</v>
      </c>
      <c r="I29" s="285">
        <v>18</v>
      </c>
      <c r="J29" s="285">
        <v>4</v>
      </c>
      <c r="K29" s="285">
        <f t="shared" si="24"/>
        <v>22</v>
      </c>
      <c r="L29" s="285">
        <v>281</v>
      </c>
      <c r="M29" s="285">
        <v>8</v>
      </c>
      <c r="N29" s="285">
        <v>629</v>
      </c>
      <c r="O29" s="50">
        <v>1252.123</v>
      </c>
      <c r="P29" s="50">
        <v>1234.534</v>
      </c>
      <c r="Q29" s="293">
        <f t="shared" si="13"/>
        <v>17.5889999999999</v>
      </c>
      <c r="R29" s="275">
        <v>20000</v>
      </c>
      <c r="S29" s="275">
        <f t="shared" si="14"/>
        <v>351779.999999999</v>
      </c>
      <c r="T29" s="294">
        <v>1</v>
      </c>
      <c r="U29" s="295">
        <f t="shared" si="15"/>
        <v>351779.999999999</v>
      </c>
      <c r="V29" s="275">
        <v>0</v>
      </c>
      <c r="W29" s="275">
        <v>0</v>
      </c>
      <c r="X29" s="275">
        <v>0</v>
      </c>
      <c r="Y29" s="275">
        <v>0</v>
      </c>
      <c r="Z29" s="275">
        <v>239800</v>
      </c>
      <c r="AA29" s="24">
        <f t="shared" si="23"/>
        <v>239800</v>
      </c>
      <c r="AB29" s="295">
        <v>0</v>
      </c>
      <c r="AC29" s="295">
        <v>0</v>
      </c>
      <c r="AD29" s="24">
        <v>0</v>
      </c>
      <c r="AE29" s="295">
        <v>0</v>
      </c>
      <c r="AF29" s="295">
        <v>0</v>
      </c>
      <c r="AG29" s="24">
        <f t="shared" si="0"/>
        <v>0</v>
      </c>
      <c r="AH29" s="293"/>
      <c r="AI29" s="305"/>
      <c r="AJ29" s="293"/>
      <c r="AK29" s="295">
        <f t="shared" si="17"/>
        <v>591579.999999999</v>
      </c>
      <c r="AL29" s="275"/>
      <c r="AM29" s="275">
        <v>0</v>
      </c>
      <c r="AN29" s="295">
        <v>1027</v>
      </c>
      <c r="AO29" s="295">
        <v>527562.445999998</v>
      </c>
      <c r="AP29" s="28">
        <f t="shared" si="18"/>
        <v>528589.445999998</v>
      </c>
      <c r="AQ29" s="313">
        <v>534492.716</v>
      </c>
      <c r="AR29" s="295">
        <f t="shared" si="1"/>
        <v>62990.5540000005</v>
      </c>
      <c r="AS29" s="316">
        <f t="shared" si="19"/>
        <v>10.6478505020455</v>
      </c>
      <c r="AT29" s="316" t="str">
        <f t="shared" si="2"/>
        <v>10-15</v>
      </c>
      <c r="AU29" s="316">
        <v>9.65</v>
      </c>
      <c r="AV29" s="293">
        <f t="shared" si="3"/>
        <v>89.3521494979545</v>
      </c>
      <c r="AW29" s="293">
        <f t="shared" si="4"/>
        <v>89.3521494979545</v>
      </c>
      <c r="AX29" s="295">
        <v>1498409.92</v>
      </c>
      <c r="AY29" s="295">
        <v>4839002.83999996</v>
      </c>
      <c r="AZ29" s="295">
        <v>4833835.83999996</v>
      </c>
      <c r="BA29" s="295">
        <v>1503576.92</v>
      </c>
      <c r="BB29" s="293">
        <f t="shared" si="20"/>
        <v>99.8932218026969</v>
      </c>
      <c r="BC29" s="315">
        <f t="shared" si="21"/>
        <v>10.743259116531</v>
      </c>
      <c r="BD29" s="315">
        <f t="shared" ref="BD29:BD60" si="25">((1-AW29*BB29/10000))*100</f>
        <v>10.743259116531</v>
      </c>
      <c r="BE29" s="315" t="str">
        <f t="shared" ref="BE29:BE60" si="26">IF(ISBLANK(BC29),"NA",IF(BC29&lt;0,"&lt;0",IF(AND(BC29&gt;=0,BC29&lt;5),"0-5",IF(AND(BC29&gt;=5,BC29&lt;10),"5-10",IF(AND(BC29&gt;=10,BC29&lt;=15),"10-15",IF(AND(BC29&gt;15,BC29&lt;=20),"15-20",IF(AND(BC29&gt;20,BC29&lt;=30),"20-30",IF(BC29&gt;30,"&gt;30","nill"))))))))</f>
        <v>10-15</v>
      </c>
      <c r="BF29" s="315">
        <f t="shared" ref="BF29:BF60" si="27">(IF(((AZ29/AY29*100))&gt;100,100,((AZ29/AY29*100))))</f>
        <v>99.8932218026969</v>
      </c>
      <c r="BG29" s="315">
        <f t="shared" ref="BG29:BG60" si="28">((1-AW29*BF29/10000))*100</f>
        <v>10.743259116531</v>
      </c>
      <c r="BH29" s="315" t="str">
        <f t="shared" ref="BH29:BH60" si="29">IF(ISBLANK(BG29),"NA",IF(BG29&lt;0,"&lt;0",IF(AND(BG29&gt;=0,BG29&lt;5),"0-5",IF(AND(BG29&gt;=5,BG29&lt;10),"5-10",IF(AND(BG29&gt;=10,BG29&lt;=15),"10-15",IF(AND(BG29&gt;15,BG29&lt;=20),"15-20",IF(AND(BG29&gt;20,BG29&lt;=30),"20-30",IF(BG29&gt;30,"&gt;30","nill"))))))))</f>
        <v>10-15</v>
      </c>
      <c r="BI29" s="275"/>
      <c r="BJ29" s="24">
        <f t="shared" si="10"/>
        <v>528589.445999998</v>
      </c>
      <c r="BK29" s="315">
        <f t="shared" si="11"/>
        <v>10.6478505020455</v>
      </c>
      <c r="BL29" s="315" t="str">
        <f t="shared" si="12"/>
        <v>10-15</v>
      </c>
      <c r="BM29" s="326" t="s">
        <v>306</v>
      </c>
      <c r="BN29" s="50"/>
      <c r="BO29" s="331"/>
      <c r="BP29" s="275"/>
      <c r="BQ29" s="275"/>
      <c r="BR29" s="275"/>
    </row>
    <row r="30" s="261" customFormat="1" ht="24.95" hidden="1" customHeight="1" spans="1:70">
      <c r="A30" s="275">
        <v>23</v>
      </c>
      <c r="B30" s="50" t="s">
        <v>289</v>
      </c>
      <c r="C30" s="50" t="s">
        <v>99</v>
      </c>
      <c r="D30" s="50" t="s">
        <v>305</v>
      </c>
      <c r="E30" s="50" t="s">
        <v>136</v>
      </c>
      <c r="F30" s="50" t="s">
        <v>138</v>
      </c>
      <c r="G30" s="276">
        <v>1320105903010100</v>
      </c>
      <c r="H30" s="269" t="s">
        <v>109</v>
      </c>
      <c r="I30" s="285">
        <v>13</v>
      </c>
      <c r="J30" s="285">
        <v>2</v>
      </c>
      <c r="K30" s="285">
        <f t="shared" si="24"/>
        <v>15</v>
      </c>
      <c r="L30" s="285">
        <v>263</v>
      </c>
      <c r="M30" s="285">
        <v>2</v>
      </c>
      <c r="N30" s="285">
        <v>388</v>
      </c>
      <c r="O30" s="50">
        <v>616.494</v>
      </c>
      <c r="P30" s="50">
        <v>608.738</v>
      </c>
      <c r="Q30" s="293">
        <f t="shared" si="13"/>
        <v>7.75599999999997</v>
      </c>
      <c r="R30" s="275">
        <v>20000</v>
      </c>
      <c r="S30" s="275">
        <f t="shared" si="14"/>
        <v>155119.999999999</v>
      </c>
      <c r="T30" s="294">
        <v>1</v>
      </c>
      <c r="U30" s="295">
        <f t="shared" si="15"/>
        <v>155119.999999999</v>
      </c>
      <c r="V30" s="275">
        <v>0</v>
      </c>
      <c r="W30" s="275">
        <v>0</v>
      </c>
      <c r="X30" s="275">
        <v>0</v>
      </c>
      <c r="Y30" s="275">
        <v>0</v>
      </c>
      <c r="Z30" s="275">
        <v>57000</v>
      </c>
      <c r="AA30" s="24">
        <f t="shared" si="23"/>
        <v>57000</v>
      </c>
      <c r="AB30" s="295">
        <v>0</v>
      </c>
      <c r="AC30" s="295">
        <v>0</v>
      </c>
      <c r="AD30" s="24">
        <v>0</v>
      </c>
      <c r="AE30" s="295">
        <v>0</v>
      </c>
      <c r="AF30" s="295">
        <v>0</v>
      </c>
      <c r="AG30" s="24">
        <f t="shared" si="0"/>
        <v>0</v>
      </c>
      <c r="AH30" s="275"/>
      <c r="AI30" s="305"/>
      <c r="AJ30" s="293"/>
      <c r="AK30" s="295">
        <f t="shared" si="17"/>
        <v>212119.999999999</v>
      </c>
      <c r="AL30" s="275"/>
      <c r="AM30" s="275">
        <v>0</v>
      </c>
      <c r="AN30" s="295">
        <v>171</v>
      </c>
      <c r="AO30" s="295">
        <v>193154.64</v>
      </c>
      <c r="AP30" s="295">
        <f t="shared" si="18"/>
        <v>193325.64</v>
      </c>
      <c r="AQ30" s="313">
        <v>191650.2</v>
      </c>
      <c r="AR30" s="295">
        <f t="shared" si="1"/>
        <v>18794.3599999996</v>
      </c>
      <c r="AS30" s="315">
        <f t="shared" si="19"/>
        <v>8.86024891570792</v>
      </c>
      <c r="AT30" s="315" t="str">
        <f t="shared" si="2"/>
        <v>5-10</v>
      </c>
      <c r="AU30" s="315">
        <v>9.65</v>
      </c>
      <c r="AV30" s="293">
        <f t="shared" si="3"/>
        <v>91.1397510842921</v>
      </c>
      <c r="AW30" s="293">
        <f t="shared" si="4"/>
        <v>91.1397510842921</v>
      </c>
      <c r="AX30" s="295">
        <v>2495695.23999998</v>
      </c>
      <c r="AY30" s="295">
        <v>1736226.75999999</v>
      </c>
      <c r="AZ30" s="295">
        <v>1736228.75999999</v>
      </c>
      <c r="BA30" s="295">
        <v>2495693.23999998</v>
      </c>
      <c r="BB30" s="293">
        <f t="shared" si="20"/>
        <v>100.000115192327</v>
      </c>
      <c r="BC30" s="315">
        <f t="shared" si="21"/>
        <v>8.86014392970818</v>
      </c>
      <c r="BD30" s="315">
        <f t="shared" si="25"/>
        <v>8.86014392970818</v>
      </c>
      <c r="BE30" s="315" t="str">
        <f t="shared" si="26"/>
        <v>5-10</v>
      </c>
      <c r="BF30" s="315">
        <f t="shared" si="27"/>
        <v>100</v>
      </c>
      <c r="BG30" s="315">
        <f t="shared" si="28"/>
        <v>8.8602489157079</v>
      </c>
      <c r="BH30" s="315" t="str">
        <f t="shared" si="29"/>
        <v>5-10</v>
      </c>
      <c r="BI30" s="275"/>
      <c r="BJ30" s="24">
        <f t="shared" si="10"/>
        <v>193325.64</v>
      </c>
      <c r="BK30" s="315">
        <f t="shared" si="11"/>
        <v>8.86024891570792</v>
      </c>
      <c r="BL30" s="315" t="str">
        <f t="shared" si="12"/>
        <v>5-10</v>
      </c>
      <c r="BM30" s="326" t="s">
        <v>307</v>
      </c>
      <c r="BN30" s="50"/>
      <c r="BO30" s="331"/>
      <c r="BP30" s="275"/>
      <c r="BQ30" s="275"/>
      <c r="BR30" s="275"/>
    </row>
    <row r="31" s="261" customFormat="1" ht="24.95" customHeight="1" spans="1:70">
      <c r="A31" s="275">
        <v>24</v>
      </c>
      <c r="B31" s="50" t="s">
        <v>289</v>
      </c>
      <c r="C31" s="50" t="s">
        <v>99</v>
      </c>
      <c r="D31" s="50" t="s">
        <v>305</v>
      </c>
      <c r="E31" s="50" t="s">
        <v>136</v>
      </c>
      <c r="F31" s="50" t="s">
        <v>139</v>
      </c>
      <c r="G31" s="276">
        <v>1320105903010100</v>
      </c>
      <c r="H31" s="269" t="s">
        <v>109</v>
      </c>
      <c r="I31" s="285">
        <v>12</v>
      </c>
      <c r="J31" s="285">
        <v>3</v>
      </c>
      <c r="K31" s="285">
        <f t="shared" si="24"/>
        <v>15</v>
      </c>
      <c r="L31" s="285">
        <v>194</v>
      </c>
      <c r="M31" s="285">
        <v>2</v>
      </c>
      <c r="N31" s="285">
        <v>392</v>
      </c>
      <c r="O31" s="50">
        <v>866.41</v>
      </c>
      <c r="P31" s="50">
        <v>852.948</v>
      </c>
      <c r="Q31" s="293">
        <f t="shared" si="13"/>
        <v>13.462</v>
      </c>
      <c r="R31" s="275">
        <v>20000</v>
      </c>
      <c r="S31" s="275">
        <f t="shared" si="14"/>
        <v>269240</v>
      </c>
      <c r="T31" s="294">
        <v>1</v>
      </c>
      <c r="U31" s="295">
        <f t="shared" si="15"/>
        <v>269240</v>
      </c>
      <c r="V31" s="275">
        <v>0</v>
      </c>
      <c r="W31" s="275">
        <v>0</v>
      </c>
      <c r="X31" s="275">
        <v>0</v>
      </c>
      <c r="Y31" s="275">
        <v>0</v>
      </c>
      <c r="Z31" s="275">
        <v>60000</v>
      </c>
      <c r="AA31" s="24">
        <f t="shared" si="23"/>
        <v>60000</v>
      </c>
      <c r="AB31" s="295">
        <v>0</v>
      </c>
      <c r="AC31" s="295">
        <v>0</v>
      </c>
      <c r="AD31" s="295">
        <v>0</v>
      </c>
      <c r="AE31" s="295">
        <v>0</v>
      </c>
      <c r="AF31" s="295">
        <v>0</v>
      </c>
      <c r="AG31" s="24">
        <f t="shared" si="0"/>
        <v>0</v>
      </c>
      <c r="AH31" s="275"/>
      <c r="AI31" s="305"/>
      <c r="AJ31" s="293"/>
      <c r="AK31" s="295">
        <f t="shared" si="17"/>
        <v>329240</v>
      </c>
      <c r="AL31" s="275"/>
      <c r="AM31" s="275">
        <v>0</v>
      </c>
      <c r="AN31" s="295">
        <v>8</v>
      </c>
      <c r="AO31" s="295">
        <v>294859.163999999</v>
      </c>
      <c r="AP31" s="28">
        <f t="shared" si="18"/>
        <v>294867.163999999</v>
      </c>
      <c r="AQ31" s="313">
        <v>297467.324</v>
      </c>
      <c r="AR31" s="295">
        <f t="shared" si="1"/>
        <v>34372.8360000007</v>
      </c>
      <c r="AS31" s="316">
        <f t="shared" si="19"/>
        <v>10.4400546713646</v>
      </c>
      <c r="AT31" s="316" t="str">
        <f t="shared" si="2"/>
        <v>10-15</v>
      </c>
      <c r="AU31" s="316">
        <v>9.65</v>
      </c>
      <c r="AV31" s="293">
        <f t="shared" si="3"/>
        <v>89.5599453286354</v>
      </c>
      <c r="AW31" s="293">
        <f t="shared" si="4"/>
        <v>89.5599453286354</v>
      </c>
      <c r="AX31" s="295">
        <v>2664068.96999999</v>
      </c>
      <c r="AY31" s="295">
        <v>2692430.18000002</v>
      </c>
      <c r="AZ31" s="295">
        <v>2692008.18000002</v>
      </c>
      <c r="BA31" s="295">
        <v>2664490.96999999</v>
      </c>
      <c r="BB31" s="293">
        <f t="shared" si="20"/>
        <v>99.9843264273616</v>
      </c>
      <c r="BC31" s="315">
        <f t="shared" si="21"/>
        <v>10.4540919144506</v>
      </c>
      <c r="BD31" s="315">
        <f t="shared" si="25"/>
        <v>10.4540919144506</v>
      </c>
      <c r="BE31" s="315" t="str">
        <f t="shared" si="26"/>
        <v>10-15</v>
      </c>
      <c r="BF31" s="315">
        <f t="shared" si="27"/>
        <v>99.9843264273616</v>
      </c>
      <c r="BG31" s="315">
        <f t="shared" si="28"/>
        <v>10.4540919144506</v>
      </c>
      <c r="BH31" s="315" t="str">
        <f t="shared" si="29"/>
        <v>10-15</v>
      </c>
      <c r="BI31" s="275"/>
      <c r="BJ31" s="24">
        <f t="shared" si="10"/>
        <v>294867.163999999</v>
      </c>
      <c r="BK31" s="315">
        <f t="shared" si="11"/>
        <v>10.4400546713646</v>
      </c>
      <c r="BL31" s="315" t="str">
        <f t="shared" si="12"/>
        <v>10-15</v>
      </c>
      <c r="BM31" s="326" t="s">
        <v>308</v>
      </c>
      <c r="BN31" s="50"/>
      <c r="BO31" s="332"/>
      <c r="BP31" s="275"/>
      <c r="BQ31" s="275"/>
      <c r="BR31" s="275"/>
    </row>
    <row r="32" s="261" customFormat="1" ht="24.95" customHeight="1" spans="1:70">
      <c r="A32" s="275">
        <v>25</v>
      </c>
      <c r="B32" s="50" t="s">
        <v>289</v>
      </c>
      <c r="C32" s="50" t="s">
        <v>99</v>
      </c>
      <c r="D32" s="50" t="s">
        <v>305</v>
      </c>
      <c r="E32" s="50" t="s">
        <v>136</v>
      </c>
      <c r="F32" s="50" t="s">
        <v>140</v>
      </c>
      <c r="G32" s="276">
        <v>1320105903010100</v>
      </c>
      <c r="H32" s="269" t="s">
        <v>109</v>
      </c>
      <c r="I32" s="285">
        <v>18</v>
      </c>
      <c r="J32" s="285">
        <v>5</v>
      </c>
      <c r="K32" s="285">
        <f t="shared" si="24"/>
        <v>23</v>
      </c>
      <c r="L32" s="285">
        <v>331</v>
      </c>
      <c r="M32" s="285">
        <v>3</v>
      </c>
      <c r="N32" s="285">
        <v>282</v>
      </c>
      <c r="O32" s="50">
        <v>750.608</v>
      </c>
      <c r="P32" s="50">
        <v>740.987</v>
      </c>
      <c r="Q32" s="293">
        <f t="shared" si="13"/>
        <v>9.62099999999998</v>
      </c>
      <c r="R32" s="275">
        <v>20000</v>
      </c>
      <c r="S32" s="275">
        <f t="shared" si="14"/>
        <v>192420</v>
      </c>
      <c r="T32" s="294">
        <v>1</v>
      </c>
      <c r="U32" s="295">
        <f t="shared" si="15"/>
        <v>192420</v>
      </c>
      <c r="V32" s="275">
        <v>0</v>
      </c>
      <c r="W32" s="275">
        <v>0</v>
      </c>
      <c r="X32" s="275">
        <v>0</v>
      </c>
      <c r="Y32" s="275">
        <v>0</v>
      </c>
      <c r="Z32" s="275">
        <v>86000</v>
      </c>
      <c r="AA32" s="24">
        <f t="shared" si="23"/>
        <v>86000</v>
      </c>
      <c r="AB32" s="295">
        <v>0</v>
      </c>
      <c r="AC32" s="295">
        <v>0</v>
      </c>
      <c r="AD32" s="295">
        <v>0</v>
      </c>
      <c r="AE32" s="295">
        <v>0</v>
      </c>
      <c r="AF32" s="295">
        <v>0</v>
      </c>
      <c r="AG32" s="24">
        <f t="shared" si="0"/>
        <v>0</v>
      </c>
      <c r="AH32" s="304"/>
      <c r="AI32" s="305"/>
      <c r="AJ32" s="275"/>
      <c r="AK32" s="295">
        <f t="shared" si="17"/>
        <v>278420</v>
      </c>
      <c r="AL32" s="275"/>
      <c r="AM32" s="275">
        <v>0</v>
      </c>
      <c r="AN32" s="295">
        <v>106</v>
      </c>
      <c r="AO32" s="295">
        <v>244572.269000001</v>
      </c>
      <c r="AP32" s="28">
        <f t="shared" si="18"/>
        <v>244678.269000001</v>
      </c>
      <c r="AQ32" s="313">
        <v>251552.369</v>
      </c>
      <c r="AR32" s="295">
        <f t="shared" si="1"/>
        <v>33741.7309999986</v>
      </c>
      <c r="AS32" s="316">
        <f t="shared" si="19"/>
        <v>12.119004022699</v>
      </c>
      <c r="AT32" s="316" t="str">
        <f t="shared" si="2"/>
        <v>10-15</v>
      </c>
      <c r="AU32" s="316">
        <v>9.65</v>
      </c>
      <c r="AV32" s="293">
        <f t="shared" si="3"/>
        <v>87.880995977301</v>
      </c>
      <c r="AW32" s="293">
        <f t="shared" si="4"/>
        <v>87.880995977301</v>
      </c>
      <c r="AX32" s="295">
        <v>1515345.45999999</v>
      </c>
      <c r="AY32" s="295">
        <v>2276874.1</v>
      </c>
      <c r="AZ32" s="295">
        <v>2276016.1</v>
      </c>
      <c r="BA32" s="295">
        <v>1516203.45999999</v>
      </c>
      <c r="BB32" s="293">
        <f t="shared" si="20"/>
        <v>99.9623167569959</v>
      </c>
      <c r="BC32" s="315">
        <f t="shared" si="21"/>
        <v>12.1521204319676</v>
      </c>
      <c r="BD32" s="315">
        <f t="shared" si="25"/>
        <v>12.1521204319676</v>
      </c>
      <c r="BE32" s="315" t="str">
        <f t="shared" si="26"/>
        <v>10-15</v>
      </c>
      <c r="BF32" s="315">
        <f t="shared" si="27"/>
        <v>99.9623167569959</v>
      </c>
      <c r="BG32" s="315">
        <f t="shared" si="28"/>
        <v>12.1521204319676</v>
      </c>
      <c r="BH32" s="315" t="str">
        <f t="shared" si="29"/>
        <v>10-15</v>
      </c>
      <c r="BI32" s="275"/>
      <c r="BJ32" s="24">
        <f t="shared" si="10"/>
        <v>244678.269000001</v>
      </c>
      <c r="BK32" s="315">
        <f t="shared" si="11"/>
        <v>12.119004022699</v>
      </c>
      <c r="BL32" s="315" t="str">
        <f t="shared" si="12"/>
        <v>10-15</v>
      </c>
      <c r="BM32" s="326" t="s">
        <v>309</v>
      </c>
      <c r="BN32" s="50"/>
      <c r="BO32" s="331"/>
      <c r="BP32" s="275"/>
      <c r="BQ32" s="275"/>
      <c r="BR32" s="275"/>
    </row>
    <row r="33" s="261" customFormat="1" ht="24.95" hidden="1" customHeight="1" spans="1:70">
      <c r="A33" s="275">
        <v>26</v>
      </c>
      <c r="B33" s="50" t="s">
        <v>289</v>
      </c>
      <c r="C33" s="50" t="s">
        <v>99</v>
      </c>
      <c r="D33" s="50" t="s">
        <v>305</v>
      </c>
      <c r="E33" s="50" t="s">
        <v>136</v>
      </c>
      <c r="F33" s="50" t="s">
        <v>141</v>
      </c>
      <c r="G33" s="276">
        <v>1320105903010100</v>
      </c>
      <c r="H33" s="269" t="s">
        <v>109</v>
      </c>
      <c r="I33" s="285">
        <v>15</v>
      </c>
      <c r="J33" s="285">
        <v>3</v>
      </c>
      <c r="K33" s="285">
        <f t="shared" si="24"/>
        <v>18</v>
      </c>
      <c r="L33" s="285">
        <v>269</v>
      </c>
      <c r="M33" s="285">
        <v>1</v>
      </c>
      <c r="N33" s="285">
        <v>489</v>
      </c>
      <c r="O33" s="50">
        <v>32.705</v>
      </c>
      <c r="P33" s="50">
        <v>21.114</v>
      </c>
      <c r="Q33" s="293">
        <f t="shared" si="13"/>
        <v>11.591</v>
      </c>
      <c r="R33" s="275">
        <v>20000</v>
      </c>
      <c r="S33" s="275">
        <f t="shared" si="14"/>
        <v>231820</v>
      </c>
      <c r="T33" s="294">
        <v>1</v>
      </c>
      <c r="U33" s="295">
        <f t="shared" si="15"/>
        <v>231820</v>
      </c>
      <c r="V33" s="275">
        <v>0</v>
      </c>
      <c r="W33" s="275">
        <v>0</v>
      </c>
      <c r="X33" s="275">
        <v>0</v>
      </c>
      <c r="Y33" s="275">
        <v>0</v>
      </c>
      <c r="Z33" s="275">
        <v>64000</v>
      </c>
      <c r="AA33" s="24">
        <f t="shared" si="23"/>
        <v>64000</v>
      </c>
      <c r="AB33" s="295">
        <v>0</v>
      </c>
      <c r="AC33" s="295">
        <v>0</v>
      </c>
      <c r="AD33" s="295">
        <v>0</v>
      </c>
      <c r="AE33" s="295">
        <v>0</v>
      </c>
      <c r="AF33" s="295">
        <v>0</v>
      </c>
      <c r="AG33" s="24">
        <f t="shared" si="0"/>
        <v>0</v>
      </c>
      <c r="AH33" s="304"/>
      <c r="AI33" s="305"/>
      <c r="AJ33" s="304"/>
      <c r="AK33" s="295">
        <f t="shared" si="17"/>
        <v>295820</v>
      </c>
      <c r="AL33" s="275"/>
      <c r="AM33" s="275">
        <v>0</v>
      </c>
      <c r="AN33" s="295">
        <v>4</v>
      </c>
      <c r="AO33" s="295">
        <v>272899.744000001</v>
      </c>
      <c r="AP33" s="295">
        <f t="shared" si="18"/>
        <v>272903.744000001</v>
      </c>
      <c r="AQ33" s="313">
        <v>267272.104</v>
      </c>
      <c r="AR33" s="295">
        <f t="shared" si="1"/>
        <v>22916.2559999993</v>
      </c>
      <c r="AS33" s="315">
        <f t="shared" si="19"/>
        <v>7.74668920289341</v>
      </c>
      <c r="AT33" s="315" t="str">
        <f t="shared" si="2"/>
        <v>5-10</v>
      </c>
      <c r="AU33" s="315">
        <v>9.65</v>
      </c>
      <c r="AV33" s="293">
        <f t="shared" si="3"/>
        <v>92.2533107971066</v>
      </c>
      <c r="AW33" s="293">
        <f t="shared" si="4"/>
        <v>92.2533107971066</v>
      </c>
      <c r="AX33" s="295">
        <v>842982.060000009</v>
      </c>
      <c r="AY33" s="295">
        <v>2418949.05000001</v>
      </c>
      <c r="AZ33" s="295">
        <v>2418949.05000001</v>
      </c>
      <c r="BA33" s="295">
        <v>842982.060000009</v>
      </c>
      <c r="BB33" s="293">
        <f t="shared" si="20"/>
        <v>100</v>
      </c>
      <c r="BC33" s="315">
        <f t="shared" si="21"/>
        <v>7.74668920289341</v>
      </c>
      <c r="BD33" s="315">
        <f t="shared" si="25"/>
        <v>7.74668920289341</v>
      </c>
      <c r="BE33" s="315" t="str">
        <f t="shared" si="26"/>
        <v>5-10</v>
      </c>
      <c r="BF33" s="315">
        <f t="shared" si="27"/>
        <v>100</v>
      </c>
      <c r="BG33" s="315">
        <f t="shared" si="28"/>
        <v>7.74668920289341</v>
      </c>
      <c r="BH33" s="315" t="str">
        <f t="shared" si="29"/>
        <v>5-10</v>
      </c>
      <c r="BI33" s="275"/>
      <c r="BJ33" s="24">
        <f t="shared" si="10"/>
        <v>272903.744000001</v>
      </c>
      <c r="BK33" s="315">
        <f t="shared" si="11"/>
        <v>7.74668920289341</v>
      </c>
      <c r="BL33" s="315" t="str">
        <f t="shared" si="12"/>
        <v>5-10</v>
      </c>
      <c r="BM33" s="326" t="s">
        <v>310</v>
      </c>
      <c r="BN33" s="50"/>
      <c r="BO33" s="50"/>
      <c r="BP33" s="328"/>
      <c r="BQ33" s="275"/>
      <c r="BR33" s="275"/>
    </row>
    <row r="34" s="261" customFormat="1" ht="24.95" hidden="1" customHeight="1" spans="1:70">
      <c r="A34" s="275">
        <v>27</v>
      </c>
      <c r="B34" s="50" t="s">
        <v>289</v>
      </c>
      <c r="C34" s="50" t="s">
        <v>99</v>
      </c>
      <c r="D34" s="50" t="s">
        <v>305</v>
      </c>
      <c r="E34" s="50" t="s">
        <v>136</v>
      </c>
      <c r="F34" s="50" t="s">
        <v>142</v>
      </c>
      <c r="G34" s="276">
        <v>1320105903020300</v>
      </c>
      <c r="H34" s="269" t="s">
        <v>109</v>
      </c>
      <c r="I34" s="285">
        <v>14</v>
      </c>
      <c r="J34" s="285">
        <v>2</v>
      </c>
      <c r="K34" s="285">
        <f t="shared" si="24"/>
        <v>16</v>
      </c>
      <c r="L34" s="285">
        <v>331</v>
      </c>
      <c r="M34" s="285">
        <v>9</v>
      </c>
      <c r="N34" s="285">
        <v>410</v>
      </c>
      <c r="O34" s="50">
        <v>888.385</v>
      </c>
      <c r="P34" s="50">
        <v>875.404</v>
      </c>
      <c r="Q34" s="293">
        <f t="shared" si="13"/>
        <v>12.981</v>
      </c>
      <c r="R34" s="275">
        <v>20000</v>
      </c>
      <c r="S34" s="275">
        <f t="shared" si="14"/>
        <v>259620</v>
      </c>
      <c r="T34" s="294">
        <v>1</v>
      </c>
      <c r="U34" s="295">
        <f t="shared" si="15"/>
        <v>259620</v>
      </c>
      <c r="V34" s="275">
        <v>0</v>
      </c>
      <c r="W34" s="275">
        <v>0</v>
      </c>
      <c r="X34" s="275">
        <v>0</v>
      </c>
      <c r="Y34" s="275">
        <v>0</v>
      </c>
      <c r="Z34" s="275">
        <v>0</v>
      </c>
      <c r="AA34" s="24">
        <f t="shared" si="23"/>
        <v>0</v>
      </c>
      <c r="AB34" s="295">
        <v>0</v>
      </c>
      <c r="AC34" s="295">
        <v>0</v>
      </c>
      <c r="AD34" s="24">
        <v>0</v>
      </c>
      <c r="AE34" s="295">
        <v>0</v>
      </c>
      <c r="AF34" s="295">
        <v>0</v>
      </c>
      <c r="AG34" s="24">
        <f t="shared" si="0"/>
        <v>0</v>
      </c>
      <c r="AH34" s="275"/>
      <c r="AI34" s="305"/>
      <c r="AJ34" s="293"/>
      <c r="AK34" s="295">
        <f t="shared" si="17"/>
        <v>259620</v>
      </c>
      <c r="AL34" s="275"/>
      <c r="AM34" s="275">
        <v>0</v>
      </c>
      <c r="AN34" s="295">
        <v>316</v>
      </c>
      <c r="AO34" s="295">
        <v>239289.668000001</v>
      </c>
      <c r="AP34" s="295">
        <f t="shared" si="18"/>
        <v>239605.668000001</v>
      </c>
      <c r="AQ34" s="313">
        <v>234567.408</v>
      </c>
      <c r="AR34" s="295">
        <f t="shared" si="1"/>
        <v>20014.331999999</v>
      </c>
      <c r="AS34" s="315">
        <f t="shared" si="19"/>
        <v>7.70908712733959</v>
      </c>
      <c r="AT34" s="315" t="str">
        <f t="shared" si="2"/>
        <v>5-10</v>
      </c>
      <c r="AU34" s="315">
        <v>9.65</v>
      </c>
      <c r="AV34" s="293">
        <f t="shared" si="3"/>
        <v>92.2909128726604</v>
      </c>
      <c r="AW34" s="293">
        <f t="shared" si="4"/>
        <v>92.2909128726604</v>
      </c>
      <c r="AX34" s="295">
        <v>3798630.27000002</v>
      </c>
      <c r="AY34" s="295">
        <v>2123699.72999999</v>
      </c>
      <c r="AZ34" s="295">
        <v>2123885.83999999</v>
      </c>
      <c r="BA34" s="295">
        <v>3798444.16000002</v>
      </c>
      <c r="BB34" s="293">
        <f t="shared" si="20"/>
        <v>100.008763479948</v>
      </c>
      <c r="BC34" s="315">
        <f t="shared" si="21"/>
        <v>7.70099923169589</v>
      </c>
      <c r="BD34" s="315">
        <f t="shared" si="25"/>
        <v>7.70099923169589</v>
      </c>
      <c r="BE34" s="315" t="str">
        <f t="shared" si="26"/>
        <v>5-10</v>
      </c>
      <c r="BF34" s="315">
        <f t="shared" si="27"/>
        <v>100</v>
      </c>
      <c r="BG34" s="315">
        <f t="shared" si="28"/>
        <v>7.70908712733959</v>
      </c>
      <c r="BH34" s="315" t="str">
        <f t="shared" si="29"/>
        <v>5-10</v>
      </c>
      <c r="BI34" s="275"/>
      <c r="BJ34" s="24">
        <f t="shared" si="10"/>
        <v>239605.668000001</v>
      </c>
      <c r="BK34" s="315">
        <f t="shared" si="11"/>
        <v>7.70908712733959</v>
      </c>
      <c r="BL34" s="315" t="str">
        <f t="shared" si="12"/>
        <v>5-10</v>
      </c>
      <c r="BM34" s="326"/>
      <c r="BN34" s="50"/>
      <c r="BO34" s="276"/>
      <c r="BP34" s="328"/>
      <c r="BQ34" s="275"/>
      <c r="BR34" s="275"/>
    </row>
    <row r="35" s="261" customFormat="1" ht="24.95" hidden="1" customHeight="1" spans="1:70">
      <c r="A35" s="275">
        <v>28</v>
      </c>
      <c r="B35" s="50" t="s">
        <v>289</v>
      </c>
      <c r="C35" s="50" t="s">
        <v>99</v>
      </c>
      <c r="D35" s="50" t="s">
        <v>305</v>
      </c>
      <c r="E35" s="50" t="s">
        <v>136</v>
      </c>
      <c r="F35" s="50" t="s">
        <v>143</v>
      </c>
      <c r="G35" s="276">
        <v>1320105903020300</v>
      </c>
      <c r="H35" s="269" t="s">
        <v>109</v>
      </c>
      <c r="I35" s="286">
        <v>18</v>
      </c>
      <c r="J35" s="286">
        <v>6</v>
      </c>
      <c r="K35" s="286">
        <f t="shared" si="24"/>
        <v>24</v>
      </c>
      <c r="L35" s="286">
        <v>85</v>
      </c>
      <c r="M35" s="286">
        <v>1</v>
      </c>
      <c r="N35" s="286">
        <v>233</v>
      </c>
      <c r="O35" s="50">
        <v>827.294</v>
      </c>
      <c r="P35" s="50">
        <v>816.514</v>
      </c>
      <c r="Q35" s="293">
        <f t="shared" si="13"/>
        <v>10.78</v>
      </c>
      <c r="R35" s="275">
        <v>20000</v>
      </c>
      <c r="S35" s="275">
        <f t="shared" si="14"/>
        <v>215599.999999999</v>
      </c>
      <c r="T35" s="294">
        <v>1</v>
      </c>
      <c r="U35" s="295">
        <f t="shared" si="15"/>
        <v>215599.999999999</v>
      </c>
      <c r="V35" s="275">
        <v>0</v>
      </c>
      <c r="W35" s="275">
        <v>0</v>
      </c>
      <c r="X35" s="275">
        <v>0</v>
      </c>
      <c r="Y35" s="275">
        <v>0</v>
      </c>
      <c r="Z35" s="275">
        <v>0</v>
      </c>
      <c r="AA35" s="24">
        <f t="shared" si="23"/>
        <v>0</v>
      </c>
      <c r="AB35" s="295">
        <v>0</v>
      </c>
      <c r="AC35" s="295">
        <v>0</v>
      </c>
      <c r="AD35" s="24">
        <v>0</v>
      </c>
      <c r="AE35" s="295">
        <v>0</v>
      </c>
      <c r="AF35" s="295">
        <v>45000</v>
      </c>
      <c r="AG35" s="24">
        <f t="shared" si="0"/>
        <v>45000</v>
      </c>
      <c r="AH35" s="275"/>
      <c r="AI35" s="305"/>
      <c r="AJ35" s="304"/>
      <c r="AK35" s="295">
        <f t="shared" si="17"/>
        <v>170599.999999999</v>
      </c>
      <c r="AL35" s="293"/>
      <c r="AM35" s="295">
        <v>0</v>
      </c>
      <c r="AN35" s="295">
        <v>15</v>
      </c>
      <c r="AO35" s="295">
        <v>155200.018</v>
      </c>
      <c r="AP35" s="295">
        <f t="shared" si="18"/>
        <v>155215.018</v>
      </c>
      <c r="AQ35" s="313">
        <v>194795.096</v>
      </c>
      <c r="AR35" s="295">
        <f t="shared" si="1"/>
        <v>15384.9819999998</v>
      </c>
      <c r="AS35" s="315">
        <f t="shared" si="19"/>
        <v>9.01816060961305</v>
      </c>
      <c r="AT35" s="315" t="str">
        <f t="shared" si="2"/>
        <v>5-10</v>
      </c>
      <c r="AU35" s="315">
        <v>9.65</v>
      </c>
      <c r="AV35" s="293">
        <f t="shared" si="3"/>
        <v>90.981839390387</v>
      </c>
      <c r="AW35" s="293">
        <f t="shared" si="4"/>
        <v>90.981839390387</v>
      </c>
      <c r="AX35" s="295">
        <v>2510155.33999999</v>
      </c>
      <c r="AY35" s="295">
        <v>1398798.77</v>
      </c>
      <c r="AZ35" s="295">
        <v>1398515.77</v>
      </c>
      <c r="BA35" s="295">
        <v>2510438.33999999</v>
      </c>
      <c r="BB35" s="293">
        <f t="shared" si="20"/>
        <v>99.9797683551008</v>
      </c>
      <c r="BC35" s="315">
        <f t="shared" si="21"/>
        <v>9.03656773228124</v>
      </c>
      <c r="BD35" s="315">
        <f t="shared" si="25"/>
        <v>9.03656773228124</v>
      </c>
      <c r="BE35" s="315" t="str">
        <f t="shared" si="26"/>
        <v>5-10</v>
      </c>
      <c r="BF35" s="315">
        <f t="shared" si="27"/>
        <v>99.9797683551008</v>
      </c>
      <c r="BG35" s="315">
        <f t="shared" si="28"/>
        <v>9.03656773228124</v>
      </c>
      <c r="BH35" s="315" t="str">
        <f t="shared" si="29"/>
        <v>5-10</v>
      </c>
      <c r="BI35" s="275"/>
      <c r="BJ35" s="24">
        <f t="shared" si="10"/>
        <v>155215.018</v>
      </c>
      <c r="BK35" s="315">
        <f t="shared" si="11"/>
        <v>9.01816060961305</v>
      </c>
      <c r="BL35" s="315" t="str">
        <f t="shared" si="12"/>
        <v>5-10</v>
      </c>
      <c r="BM35" s="326" t="s">
        <v>311</v>
      </c>
      <c r="BN35" s="50"/>
      <c r="BO35" s="50"/>
      <c r="BP35" s="328"/>
      <c r="BQ35" s="275"/>
      <c r="BR35" s="275"/>
    </row>
    <row r="36" s="261" customFormat="1" ht="24.95" hidden="1" customHeight="1" spans="1:70">
      <c r="A36" s="275">
        <v>29</v>
      </c>
      <c r="B36" s="50" t="s">
        <v>289</v>
      </c>
      <c r="C36" s="50" t="s">
        <v>99</v>
      </c>
      <c r="D36" s="50" t="s">
        <v>305</v>
      </c>
      <c r="E36" s="50" t="s">
        <v>136</v>
      </c>
      <c r="F36" s="50" t="s">
        <v>147</v>
      </c>
      <c r="G36" s="276">
        <v>1320105903020300</v>
      </c>
      <c r="H36" s="269" t="s">
        <v>105</v>
      </c>
      <c r="I36" s="285">
        <v>18</v>
      </c>
      <c r="J36" s="285">
        <v>6</v>
      </c>
      <c r="K36" s="285">
        <f t="shared" si="24"/>
        <v>24</v>
      </c>
      <c r="L36" s="285">
        <v>103</v>
      </c>
      <c r="M36" s="285">
        <v>4990</v>
      </c>
      <c r="N36" s="285">
        <v>0</v>
      </c>
      <c r="O36" s="50">
        <v>1034.137</v>
      </c>
      <c r="P36" s="50">
        <v>1012.62</v>
      </c>
      <c r="Q36" s="293">
        <f t="shared" si="13"/>
        <v>21.5169999999999</v>
      </c>
      <c r="R36" s="275">
        <v>20000</v>
      </c>
      <c r="S36" s="275">
        <f t="shared" si="14"/>
        <v>430339.999999999</v>
      </c>
      <c r="T36" s="294">
        <v>1</v>
      </c>
      <c r="U36" s="295">
        <f t="shared" si="15"/>
        <v>430339.999999999</v>
      </c>
      <c r="V36" s="275">
        <v>0</v>
      </c>
      <c r="W36" s="275">
        <v>0</v>
      </c>
      <c r="X36" s="275">
        <v>0</v>
      </c>
      <c r="Y36" s="275">
        <v>0</v>
      </c>
      <c r="Z36" s="275">
        <v>0</v>
      </c>
      <c r="AA36" s="24">
        <f t="shared" si="23"/>
        <v>0</v>
      </c>
      <c r="AB36" s="295">
        <v>0</v>
      </c>
      <c r="AC36" s="295">
        <v>0</v>
      </c>
      <c r="AD36" s="24">
        <v>0</v>
      </c>
      <c r="AE36" s="295">
        <v>0</v>
      </c>
      <c r="AF36" s="295">
        <v>60000</v>
      </c>
      <c r="AG36" s="24">
        <f t="shared" si="0"/>
        <v>60000</v>
      </c>
      <c r="AH36" s="293"/>
      <c r="AI36" s="305"/>
      <c r="AJ36" s="293"/>
      <c r="AK36" s="295">
        <f t="shared" si="17"/>
        <v>370339.999999999</v>
      </c>
      <c r="AL36" s="275"/>
      <c r="AM36" s="275">
        <v>0</v>
      </c>
      <c r="AN36" s="295">
        <v>334109.2</v>
      </c>
      <c r="AO36" s="295">
        <v>0</v>
      </c>
      <c r="AP36" s="295">
        <f t="shared" si="18"/>
        <v>334109.2</v>
      </c>
      <c r="AQ36" s="313">
        <v>334109.2</v>
      </c>
      <c r="AR36" s="295">
        <f t="shared" si="1"/>
        <v>36230.7999999988</v>
      </c>
      <c r="AS36" s="315">
        <f t="shared" si="19"/>
        <v>9.7831182156934</v>
      </c>
      <c r="AT36" s="315" t="str">
        <f t="shared" si="2"/>
        <v>5-10</v>
      </c>
      <c r="AU36" s="315">
        <v>9.78</v>
      </c>
      <c r="AV36" s="293">
        <f t="shared" si="3"/>
        <v>90.2168817843066</v>
      </c>
      <c r="AW36" s="293">
        <f t="shared" si="4"/>
        <v>90.2168817843066</v>
      </c>
      <c r="AX36" s="295">
        <v>31548708.36</v>
      </c>
      <c r="AY36" s="295">
        <v>3579397.57999999</v>
      </c>
      <c r="AZ36" s="295">
        <v>2772328.39999999</v>
      </c>
      <c r="BA36" s="295">
        <v>32355777.54</v>
      </c>
      <c r="BB36" s="293">
        <f t="shared" si="20"/>
        <v>77.4523739829985</v>
      </c>
      <c r="BC36" s="315">
        <f t="shared" si="21"/>
        <v>30.1248833246192</v>
      </c>
      <c r="BD36" s="315">
        <f t="shared" si="25"/>
        <v>30.1248833246192</v>
      </c>
      <c r="BE36" s="315" t="str">
        <f t="shared" si="26"/>
        <v>&gt;30</v>
      </c>
      <c r="BF36" s="315">
        <f t="shared" si="27"/>
        <v>77.4523739829985</v>
      </c>
      <c r="BG36" s="315">
        <f t="shared" si="28"/>
        <v>30.1248833246192</v>
      </c>
      <c r="BH36" s="315" t="str">
        <f t="shared" si="29"/>
        <v>&gt;30</v>
      </c>
      <c r="BI36" s="275"/>
      <c r="BJ36" s="24">
        <f t="shared" si="10"/>
        <v>334109.2</v>
      </c>
      <c r="BK36" s="315">
        <f t="shared" si="11"/>
        <v>9.7831182156934</v>
      </c>
      <c r="BL36" s="315" t="str">
        <f t="shared" si="12"/>
        <v>5-10</v>
      </c>
      <c r="BM36" s="326" t="s">
        <v>312</v>
      </c>
      <c r="BN36" s="285"/>
      <c r="BO36" s="285"/>
      <c r="BP36" s="333"/>
      <c r="BQ36" s="333"/>
      <c r="BR36" s="333"/>
    </row>
    <row r="37" s="261" customFormat="1" ht="24.95" hidden="1" customHeight="1" spans="1:70">
      <c r="A37" s="275">
        <v>30</v>
      </c>
      <c r="B37" s="50" t="s">
        <v>289</v>
      </c>
      <c r="C37" s="50" t="s">
        <v>99</v>
      </c>
      <c r="D37" s="50" t="s">
        <v>305</v>
      </c>
      <c r="E37" s="50" t="s">
        <v>136</v>
      </c>
      <c r="F37" s="50" t="s">
        <v>148</v>
      </c>
      <c r="G37" s="276">
        <v>1320105903020300</v>
      </c>
      <c r="H37" s="269" t="s">
        <v>149</v>
      </c>
      <c r="I37" s="285">
        <v>26</v>
      </c>
      <c r="J37" s="285">
        <v>7</v>
      </c>
      <c r="K37" s="285">
        <f t="shared" si="24"/>
        <v>33</v>
      </c>
      <c r="L37" s="285">
        <v>1</v>
      </c>
      <c r="M37" s="285">
        <v>1</v>
      </c>
      <c r="N37" s="285">
        <v>0</v>
      </c>
      <c r="O37" s="50">
        <v>566.953</v>
      </c>
      <c r="P37" s="50">
        <v>554.849</v>
      </c>
      <c r="Q37" s="293">
        <f t="shared" si="13"/>
        <v>12.1039999999999</v>
      </c>
      <c r="R37" s="275">
        <v>20000</v>
      </c>
      <c r="S37" s="275">
        <f t="shared" si="14"/>
        <v>242079.999999999</v>
      </c>
      <c r="T37" s="294">
        <v>1</v>
      </c>
      <c r="U37" s="295">
        <f t="shared" si="15"/>
        <v>242079.999999999</v>
      </c>
      <c r="V37" s="275">
        <v>0</v>
      </c>
      <c r="W37" s="275">
        <v>0</v>
      </c>
      <c r="X37" s="275">
        <v>0</v>
      </c>
      <c r="Y37" s="275">
        <v>0</v>
      </c>
      <c r="Z37" s="275">
        <v>0</v>
      </c>
      <c r="AA37" s="24">
        <f t="shared" si="23"/>
        <v>0</v>
      </c>
      <c r="AB37" s="295">
        <v>0</v>
      </c>
      <c r="AC37" s="295">
        <v>0</v>
      </c>
      <c r="AD37" s="24">
        <v>0</v>
      </c>
      <c r="AE37" s="295">
        <v>0</v>
      </c>
      <c r="AF37" s="295">
        <v>239800</v>
      </c>
      <c r="AG37" s="24">
        <f t="shared" si="0"/>
        <v>239800</v>
      </c>
      <c r="AH37" s="275"/>
      <c r="AI37" s="305"/>
      <c r="AJ37" s="293"/>
      <c r="AK37" s="295">
        <f t="shared" si="17"/>
        <v>2279.99999999857</v>
      </c>
      <c r="AL37" s="275"/>
      <c r="AM37" s="275">
        <v>0</v>
      </c>
      <c r="AN37" s="295">
        <v>2128</v>
      </c>
      <c r="AO37" s="295">
        <v>0</v>
      </c>
      <c r="AP37" s="295">
        <f t="shared" si="18"/>
        <v>2128</v>
      </c>
      <c r="AQ37" s="313">
        <v>2128</v>
      </c>
      <c r="AR37" s="295">
        <f t="shared" si="1"/>
        <v>151.999999998574</v>
      </c>
      <c r="AS37" s="315">
        <f t="shared" si="19"/>
        <v>6.66666666660829</v>
      </c>
      <c r="AT37" s="315" t="str">
        <f t="shared" si="2"/>
        <v>5-10</v>
      </c>
      <c r="AU37" s="315">
        <v>6.67</v>
      </c>
      <c r="AV37" s="293">
        <f t="shared" si="3"/>
        <v>93.3333333333917</v>
      </c>
      <c r="AW37" s="293">
        <f t="shared" si="4"/>
        <v>93.3333333333917</v>
      </c>
      <c r="AX37" s="295">
        <v>27651349</v>
      </c>
      <c r="AY37" s="295">
        <v>773329</v>
      </c>
      <c r="AZ37" s="295">
        <v>770000</v>
      </c>
      <c r="BA37" s="295">
        <v>27654678</v>
      </c>
      <c r="BB37" s="293">
        <f t="shared" si="20"/>
        <v>99.5695234499159</v>
      </c>
      <c r="BC37" s="315">
        <f t="shared" si="21"/>
        <v>7.06844478002038</v>
      </c>
      <c r="BD37" s="315">
        <f t="shared" si="25"/>
        <v>7.06844478002038</v>
      </c>
      <c r="BE37" s="315" t="str">
        <f t="shared" si="26"/>
        <v>5-10</v>
      </c>
      <c r="BF37" s="315">
        <f t="shared" si="27"/>
        <v>99.5695234499159</v>
      </c>
      <c r="BG37" s="315">
        <f t="shared" si="28"/>
        <v>7.06844478002038</v>
      </c>
      <c r="BH37" s="315" t="str">
        <f t="shared" si="29"/>
        <v>5-10</v>
      </c>
      <c r="BI37" s="275"/>
      <c r="BJ37" s="24">
        <f t="shared" si="10"/>
        <v>2128</v>
      </c>
      <c r="BK37" s="315">
        <f t="shared" si="11"/>
        <v>6.66666666660829</v>
      </c>
      <c r="BL37" s="315" t="str">
        <f t="shared" si="12"/>
        <v>5-10</v>
      </c>
      <c r="BM37" s="326" t="s">
        <v>313</v>
      </c>
      <c r="BN37" s="285"/>
      <c r="BO37" s="334"/>
      <c r="BP37" s="333"/>
      <c r="BQ37" s="333"/>
      <c r="BR37" s="333"/>
    </row>
    <row r="38" s="261" customFormat="1" ht="24.95" customHeight="1" spans="1:70">
      <c r="A38" s="275">
        <v>31</v>
      </c>
      <c r="B38" s="50" t="s">
        <v>289</v>
      </c>
      <c r="C38" s="50" t="s">
        <v>99</v>
      </c>
      <c r="D38" s="50" t="s">
        <v>305</v>
      </c>
      <c r="E38" s="50" t="s">
        <v>136</v>
      </c>
      <c r="F38" s="50" t="s">
        <v>150</v>
      </c>
      <c r="G38" s="276">
        <v>1320105903020300</v>
      </c>
      <c r="H38" s="269" t="s">
        <v>105</v>
      </c>
      <c r="I38" s="285">
        <v>38</v>
      </c>
      <c r="J38" s="285">
        <v>11.6</v>
      </c>
      <c r="K38" s="285">
        <f t="shared" si="24"/>
        <v>49.6</v>
      </c>
      <c r="L38" s="285">
        <v>39</v>
      </c>
      <c r="M38" s="285">
        <v>1417</v>
      </c>
      <c r="N38" s="285">
        <v>0</v>
      </c>
      <c r="O38" s="50">
        <v>594.72</v>
      </c>
      <c r="P38" s="50">
        <v>583.593</v>
      </c>
      <c r="Q38" s="293">
        <f t="shared" si="13"/>
        <v>11.1270000000001</v>
      </c>
      <c r="R38" s="275">
        <v>20000</v>
      </c>
      <c r="S38" s="275">
        <f t="shared" si="14"/>
        <v>222540.000000001</v>
      </c>
      <c r="T38" s="294">
        <v>1</v>
      </c>
      <c r="U38" s="295">
        <f t="shared" si="15"/>
        <v>222540.000000001</v>
      </c>
      <c r="V38" s="275">
        <v>0</v>
      </c>
      <c r="W38" s="275">
        <v>0</v>
      </c>
      <c r="X38" s="275">
        <v>0</v>
      </c>
      <c r="Y38" s="275">
        <v>0</v>
      </c>
      <c r="Z38" s="275">
        <v>0</v>
      </c>
      <c r="AA38" s="24">
        <f t="shared" si="23"/>
        <v>0</v>
      </c>
      <c r="AB38" s="295">
        <v>0</v>
      </c>
      <c r="AC38" s="295">
        <v>0</v>
      </c>
      <c r="AD38" s="295">
        <v>0</v>
      </c>
      <c r="AE38" s="295">
        <v>0</v>
      </c>
      <c r="AF38" s="295">
        <v>64000</v>
      </c>
      <c r="AG38" s="24">
        <f t="shared" si="0"/>
        <v>64000</v>
      </c>
      <c r="AH38" s="275"/>
      <c r="AI38" s="305"/>
      <c r="AJ38" s="293"/>
      <c r="AK38" s="295">
        <f t="shared" si="17"/>
        <v>158540.000000001</v>
      </c>
      <c r="AL38" s="275"/>
      <c r="AM38" s="275">
        <v>0</v>
      </c>
      <c r="AN38" s="295">
        <v>141624</v>
      </c>
      <c r="AO38" s="295">
        <v>0</v>
      </c>
      <c r="AP38" s="28">
        <f t="shared" si="18"/>
        <v>141624</v>
      </c>
      <c r="AQ38" s="313">
        <v>143221</v>
      </c>
      <c r="AR38" s="295">
        <f t="shared" ref="AR38:AR59" si="30">AK38-AP38</f>
        <v>16916.0000000013</v>
      </c>
      <c r="AS38" s="316">
        <f t="shared" ref="AS38:AS59" si="31">+(AR38/AK38)*100</f>
        <v>10.6698624952701</v>
      </c>
      <c r="AT38" s="316" t="str">
        <f t="shared" si="2"/>
        <v>10-15</v>
      </c>
      <c r="AU38" s="316">
        <v>9.66</v>
      </c>
      <c r="AV38" s="293">
        <f t="shared" ref="AV38:AV60" si="32">+AP38/AK38*100</f>
        <v>89.3301375047299</v>
      </c>
      <c r="AW38" s="293">
        <f t="shared" ref="AW38:AW60" si="33">BJ38/AK38*100</f>
        <v>89.3301375047299</v>
      </c>
      <c r="AX38" s="295">
        <v>14568123.79</v>
      </c>
      <c r="AY38" s="295">
        <v>1410091.26</v>
      </c>
      <c r="AZ38" s="295">
        <v>904662.060000001</v>
      </c>
      <c r="BA38" s="295">
        <v>15073552.99</v>
      </c>
      <c r="BB38" s="293">
        <f t="shared" si="20"/>
        <v>64.156277374558</v>
      </c>
      <c r="BC38" s="315">
        <f t="shared" si="21"/>
        <v>42.6891092033914</v>
      </c>
      <c r="BD38" s="315">
        <f t="shared" si="25"/>
        <v>42.6891092033914</v>
      </c>
      <c r="BE38" s="315" t="str">
        <f t="shared" si="26"/>
        <v>&gt;30</v>
      </c>
      <c r="BF38" s="315">
        <f t="shared" si="27"/>
        <v>64.156277374558</v>
      </c>
      <c r="BG38" s="315">
        <f t="shared" si="28"/>
        <v>42.6891092033914</v>
      </c>
      <c r="BH38" s="315" t="str">
        <f t="shared" si="29"/>
        <v>&gt;30</v>
      </c>
      <c r="BI38" s="275"/>
      <c r="BJ38" s="24">
        <f t="shared" ref="BJ38:BJ59" si="34">AP38+BI38</f>
        <v>141624</v>
      </c>
      <c r="BK38" s="315">
        <f t="shared" ref="BK38:BK60" si="35">+(AK38-BJ38)/AK38*100</f>
        <v>10.6698624952701</v>
      </c>
      <c r="BL38" s="315" t="str">
        <f t="shared" si="12"/>
        <v>10-15</v>
      </c>
      <c r="BM38" s="326" t="s">
        <v>314</v>
      </c>
      <c r="BN38" s="285"/>
      <c r="BO38" s="334"/>
      <c r="BP38" s="285"/>
      <c r="BQ38" s="285"/>
      <c r="BR38" s="285"/>
    </row>
    <row r="39" s="261" customFormat="1" ht="24.95" hidden="1" customHeight="1" spans="1:70">
      <c r="A39" s="275">
        <v>32</v>
      </c>
      <c r="B39" s="50" t="s">
        <v>289</v>
      </c>
      <c r="C39" s="50" t="s">
        <v>99</v>
      </c>
      <c r="D39" s="50" t="s">
        <v>305</v>
      </c>
      <c r="E39" s="50" t="s">
        <v>136</v>
      </c>
      <c r="F39" s="50" t="s">
        <v>153</v>
      </c>
      <c r="G39" s="276">
        <v>1320105903020300</v>
      </c>
      <c r="H39" s="269" t="s">
        <v>105</v>
      </c>
      <c r="I39" s="285">
        <v>25</v>
      </c>
      <c r="J39" s="285">
        <v>8.3</v>
      </c>
      <c r="K39" s="285">
        <f t="shared" si="24"/>
        <v>33.3</v>
      </c>
      <c r="L39" s="285">
        <v>49</v>
      </c>
      <c r="M39" s="285">
        <v>893</v>
      </c>
      <c r="N39" s="285">
        <v>0</v>
      </c>
      <c r="O39" s="50">
        <v>427</v>
      </c>
      <c r="P39" s="50">
        <v>417.786</v>
      </c>
      <c r="Q39" s="293">
        <f t="shared" si="13"/>
        <v>9.214</v>
      </c>
      <c r="R39" s="275">
        <v>20000</v>
      </c>
      <c r="S39" s="275">
        <f t="shared" si="14"/>
        <v>184280</v>
      </c>
      <c r="T39" s="294">
        <v>1</v>
      </c>
      <c r="U39" s="295">
        <f t="shared" si="15"/>
        <v>184280</v>
      </c>
      <c r="V39" s="275">
        <v>0</v>
      </c>
      <c r="W39" s="275">
        <v>0</v>
      </c>
      <c r="X39" s="275">
        <v>0</v>
      </c>
      <c r="Y39" s="275">
        <v>0</v>
      </c>
      <c r="Z39" s="275">
        <v>0</v>
      </c>
      <c r="AA39" s="24">
        <f t="shared" si="23"/>
        <v>0</v>
      </c>
      <c r="AB39" s="295">
        <v>0</v>
      </c>
      <c r="AC39" s="295">
        <v>0</v>
      </c>
      <c r="AD39" s="295">
        <v>0</v>
      </c>
      <c r="AE39" s="295">
        <v>0</v>
      </c>
      <c r="AF39" s="295">
        <v>57000</v>
      </c>
      <c r="AG39" s="24">
        <f t="shared" si="0"/>
        <v>57000</v>
      </c>
      <c r="AH39" s="304"/>
      <c r="AI39" s="305"/>
      <c r="AJ39" s="275"/>
      <c r="AK39" s="295">
        <f t="shared" si="17"/>
        <v>127280</v>
      </c>
      <c r="AL39" s="275"/>
      <c r="AM39" s="275">
        <v>0</v>
      </c>
      <c r="AN39" s="295">
        <v>115079</v>
      </c>
      <c r="AO39" s="295">
        <v>0</v>
      </c>
      <c r="AP39" s="295">
        <f t="shared" ref="AP39:AP59" si="36">AL39+AM39+AN39+AO39</f>
        <v>115079</v>
      </c>
      <c r="AQ39" s="313">
        <v>115079</v>
      </c>
      <c r="AR39" s="295">
        <f t="shared" si="30"/>
        <v>12201</v>
      </c>
      <c r="AS39" s="315">
        <f t="shared" si="31"/>
        <v>9.58595223130105</v>
      </c>
      <c r="AT39" s="315" t="str">
        <f t="shared" si="2"/>
        <v>5-10</v>
      </c>
      <c r="AU39" s="315">
        <v>9.59</v>
      </c>
      <c r="AV39" s="293">
        <f t="shared" si="32"/>
        <v>90.414047768699</v>
      </c>
      <c r="AW39" s="293">
        <f t="shared" si="33"/>
        <v>90.414047768699</v>
      </c>
      <c r="AX39" s="295">
        <v>12255429.97</v>
      </c>
      <c r="AY39" s="295">
        <v>1226033.04</v>
      </c>
      <c r="AZ39" s="295">
        <v>826229.910000001</v>
      </c>
      <c r="BA39" s="295">
        <v>12655233.1</v>
      </c>
      <c r="BB39" s="293">
        <f t="shared" si="20"/>
        <v>67.3905093128649</v>
      </c>
      <c r="BC39" s="315">
        <f t="shared" si="21"/>
        <v>39.0695127182968</v>
      </c>
      <c r="BD39" s="315">
        <f t="shared" si="25"/>
        <v>39.0695127182968</v>
      </c>
      <c r="BE39" s="315" t="str">
        <f t="shared" si="26"/>
        <v>&gt;30</v>
      </c>
      <c r="BF39" s="315">
        <f t="shared" si="27"/>
        <v>67.3905093128649</v>
      </c>
      <c r="BG39" s="315">
        <f t="shared" si="28"/>
        <v>39.0695127182968</v>
      </c>
      <c r="BH39" s="315" t="str">
        <f t="shared" si="29"/>
        <v>&gt;30</v>
      </c>
      <c r="BI39" s="275"/>
      <c r="BJ39" s="24">
        <f t="shared" si="34"/>
        <v>115079</v>
      </c>
      <c r="BK39" s="315">
        <f t="shared" si="35"/>
        <v>9.58595223130105</v>
      </c>
      <c r="BL39" s="315" t="str">
        <f t="shared" si="12"/>
        <v>5-10</v>
      </c>
      <c r="BM39" s="326" t="s">
        <v>315</v>
      </c>
      <c r="BN39" s="285"/>
      <c r="BO39" s="334"/>
      <c r="BP39" s="333"/>
      <c r="BQ39" s="333"/>
      <c r="BR39" s="333"/>
    </row>
    <row r="40" s="261" customFormat="1" ht="24.95" hidden="1" customHeight="1" spans="1:70">
      <c r="A40" s="275">
        <v>33</v>
      </c>
      <c r="B40" s="50" t="s">
        <v>289</v>
      </c>
      <c r="C40" s="50" t="s">
        <v>99</v>
      </c>
      <c r="D40" s="50" t="s">
        <v>305</v>
      </c>
      <c r="E40" s="50" t="s">
        <v>136</v>
      </c>
      <c r="F40" s="50" t="s">
        <v>155</v>
      </c>
      <c r="G40" s="276">
        <v>1320105903020300</v>
      </c>
      <c r="H40" s="269" t="s">
        <v>105</v>
      </c>
      <c r="I40" s="285">
        <v>38</v>
      </c>
      <c r="J40" s="285">
        <v>15.3</v>
      </c>
      <c r="K40" s="285">
        <f t="shared" si="24"/>
        <v>53.3</v>
      </c>
      <c r="L40" s="285">
        <v>52</v>
      </c>
      <c r="M40" s="285">
        <v>1633</v>
      </c>
      <c r="N40" s="285">
        <v>2</v>
      </c>
      <c r="O40" s="50">
        <v>85.094</v>
      </c>
      <c r="P40" s="50">
        <v>58.12</v>
      </c>
      <c r="Q40" s="293">
        <f t="shared" si="13"/>
        <v>26.974</v>
      </c>
      <c r="R40" s="275">
        <v>10000</v>
      </c>
      <c r="S40" s="275">
        <f t="shared" si="14"/>
        <v>269740</v>
      </c>
      <c r="T40" s="294">
        <v>1</v>
      </c>
      <c r="U40" s="295">
        <f t="shared" si="15"/>
        <v>269740</v>
      </c>
      <c r="V40" s="275">
        <v>0</v>
      </c>
      <c r="W40" s="275">
        <v>0</v>
      </c>
      <c r="X40" s="275">
        <v>0</v>
      </c>
      <c r="Y40" s="275">
        <v>0</v>
      </c>
      <c r="Z40" s="275">
        <v>0</v>
      </c>
      <c r="AA40" s="24">
        <f t="shared" si="23"/>
        <v>0</v>
      </c>
      <c r="AB40" s="295">
        <v>0</v>
      </c>
      <c r="AC40" s="295">
        <v>0</v>
      </c>
      <c r="AD40" s="295">
        <v>0</v>
      </c>
      <c r="AE40" s="295">
        <v>0</v>
      </c>
      <c r="AF40" s="295">
        <v>86000</v>
      </c>
      <c r="AG40" s="24">
        <f t="shared" si="0"/>
        <v>86000</v>
      </c>
      <c r="AH40" s="304"/>
      <c r="AI40" s="305"/>
      <c r="AJ40" s="304"/>
      <c r="AK40" s="295">
        <f t="shared" si="17"/>
        <v>183740</v>
      </c>
      <c r="AL40" s="275"/>
      <c r="AM40" s="275">
        <v>0</v>
      </c>
      <c r="AN40" s="295">
        <v>164868.2</v>
      </c>
      <c r="AO40" s="295">
        <v>1298.03</v>
      </c>
      <c r="AP40" s="295">
        <f t="shared" si="36"/>
        <v>166166.23</v>
      </c>
      <c r="AQ40" s="313">
        <v>166464.58</v>
      </c>
      <c r="AR40" s="295">
        <f t="shared" si="30"/>
        <v>17573.7699999999</v>
      </c>
      <c r="AS40" s="315">
        <f t="shared" si="31"/>
        <v>9.56447697833892</v>
      </c>
      <c r="AT40" s="315" t="str">
        <f t="shared" si="2"/>
        <v>5-10</v>
      </c>
      <c r="AU40" s="315">
        <v>9.4</v>
      </c>
      <c r="AV40" s="293">
        <f t="shared" si="32"/>
        <v>90.4355230216611</v>
      </c>
      <c r="AW40" s="293">
        <f t="shared" si="33"/>
        <v>90.4355230216611</v>
      </c>
      <c r="AX40" s="295">
        <v>8234305.44</v>
      </c>
      <c r="AY40" s="295">
        <v>1756937.51</v>
      </c>
      <c r="AZ40" s="295">
        <v>1635427.32</v>
      </c>
      <c r="BA40" s="295">
        <v>8355815.63</v>
      </c>
      <c r="BB40" s="293">
        <f t="shared" si="20"/>
        <v>93.0839776993548</v>
      </c>
      <c r="BC40" s="315">
        <f t="shared" si="21"/>
        <v>15.8190179182221</v>
      </c>
      <c r="BD40" s="315">
        <f t="shared" si="25"/>
        <v>15.8190179182221</v>
      </c>
      <c r="BE40" s="315" t="str">
        <f t="shared" si="26"/>
        <v>15-20</v>
      </c>
      <c r="BF40" s="315">
        <f t="shared" si="27"/>
        <v>93.0839776993548</v>
      </c>
      <c r="BG40" s="315">
        <f t="shared" si="28"/>
        <v>15.8190179182221</v>
      </c>
      <c r="BH40" s="315" t="str">
        <f t="shared" si="29"/>
        <v>15-20</v>
      </c>
      <c r="BI40" s="275"/>
      <c r="BJ40" s="24">
        <f t="shared" si="34"/>
        <v>166166.23</v>
      </c>
      <c r="BK40" s="315">
        <f t="shared" si="35"/>
        <v>9.56447697833892</v>
      </c>
      <c r="BL40" s="315" t="str">
        <f t="shared" si="12"/>
        <v>5-10</v>
      </c>
      <c r="BM40" s="326" t="s">
        <v>316</v>
      </c>
      <c r="BN40" s="285"/>
      <c r="BO40" s="285"/>
      <c r="BP40" s="333"/>
      <c r="BQ40" s="333"/>
      <c r="BR40" s="333"/>
    </row>
    <row r="41" s="261" customFormat="1" ht="24.95" hidden="1" customHeight="1" spans="1:70">
      <c r="A41" s="275">
        <v>34</v>
      </c>
      <c r="B41" s="50" t="s">
        <v>289</v>
      </c>
      <c r="C41" s="50" t="s">
        <v>99</v>
      </c>
      <c r="D41" s="50" t="s">
        <v>305</v>
      </c>
      <c r="E41" s="50" t="s">
        <v>136</v>
      </c>
      <c r="F41" s="50" t="s">
        <v>157</v>
      </c>
      <c r="G41" s="276">
        <v>1320105903010300</v>
      </c>
      <c r="H41" s="269" t="s">
        <v>112</v>
      </c>
      <c r="I41" s="285">
        <v>28</v>
      </c>
      <c r="J41" s="285">
        <v>7</v>
      </c>
      <c r="K41" s="285">
        <f t="shared" si="24"/>
        <v>35</v>
      </c>
      <c r="L41" s="285">
        <v>1</v>
      </c>
      <c r="M41" s="285">
        <v>2</v>
      </c>
      <c r="N41" s="285">
        <v>0</v>
      </c>
      <c r="O41" s="50">
        <v>60043.3</v>
      </c>
      <c r="P41" s="50">
        <v>59441.9</v>
      </c>
      <c r="Q41" s="293">
        <f t="shared" si="13"/>
        <v>601.400000000001</v>
      </c>
      <c r="R41" s="275">
        <v>2000</v>
      </c>
      <c r="S41" s="275">
        <f t="shared" si="14"/>
        <v>1202800</v>
      </c>
      <c r="T41" s="294">
        <v>1</v>
      </c>
      <c r="U41" s="295">
        <f t="shared" si="15"/>
        <v>1202800</v>
      </c>
      <c r="V41" s="275">
        <v>0</v>
      </c>
      <c r="W41" s="275">
        <v>0</v>
      </c>
      <c r="X41" s="275">
        <v>0</v>
      </c>
      <c r="Y41" s="275">
        <v>0</v>
      </c>
      <c r="Z41" s="275">
        <v>0</v>
      </c>
      <c r="AA41" s="24">
        <f t="shared" si="23"/>
        <v>0</v>
      </c>
      <c r="AB41" s="295">
        <v>0</v>
      </c>
      <c r="AC41" s="295">
        <v>0</v>
      </c>
      <c r="AD41" s="24">
        <v>0</v>
      </c>
      <c r="AE41" s="295">
        <v>0</v>
      </c>
      <c r="AF41" s="295">
        <v>0</v>
      </c>
      <c r="AG41" s="24">
        <f t="shared" si="0"/>
        <v>0</v>
      </c>
      <c r="AH41" s="275"/>
      <c r="AI41" s="305"/>
      <c r="AJ41" s="293"/>
      <c r="AK41" s="295">
        <f t="shared" si="17"/>
        <v>1202800</v>
      </c>
      <c r="AL41" s="275"/>
      <c r="AM41" s="275">
        <v>0</v>
      </c>
      <c r="AN41" s="295">
        <v>1218500</v>
      </c>
      <c r="AO41" s="295">
        <v>0</v>
      </c>
      <c r="AP41" s="295">
        <f t="shared" si="36"/>
        <v>1218500</v>
      </c>
      <c r="AQ41" s="313">
        <v>1218500</v>
      </c>
      <c r="AR41" s="295">
        <f t="shared" si="30"/>
        <v>-15699.9999999972</v>
      </c>
      <c r="AS41" s="315">
        <f t="shared" si="31"/>
        <v>-1.30528766212148</v>
      </c>
      <c r="AT41" s="315" t="str">
        <f t="shared" si="2"/>
        <v>&lt;0</v>
      </c>
      <c r="AU41" s="315">
        <v>-1.31</v>
      </c>
      <c r="AV41" s="293">
        <f t="shared" si="32"/>
        <v>101.305287662121</v>
      </c>
      <c r="AW41" s="293">
        <f t="shared" si="33"/>
        <v>101.305287662121</v>
      </c>
      <c r="AX41" s="295">
        <v>4730.4</v>
      </c>
      <c r="AY41" s="295">
        <v>9295335.6</v>
      </c>
      <c r="AZ41" s="295">
        <v>9293622</v>
      </c>
      <c r="BA41" s="295">
        <v>6444</v>
      </c>
      <c r="BB41" s="293">
        <f t="shared" si="20"/>
        <v>99.9815649474775</v>
      </c>
      <c r="BC41" s="315">
        <f t="shared" si="21"/>
        <v>-1.28661197913293</v>
      </c>
      <c r="BD41" s="315">
        <f t="shared" si="25"/>
        <v>-1.28661197913293</v>
      </c>
      <c r="BE41" s="315" t="str">
        <f t="shared" si="26"/>
        <v>&lt;0</v>
      </c>
      <c r="BF41" s="315">
        <f t="shared" si="27"/>
        <v>99.9815649474775</v>
      </c>
      <c r="BG41" s="315">
        <f t="shared" si="28"/>
        <v>-1.28661197913293</v>
      </c>
      <c r="BH41" s="315" t="str">
        <f t="shared" si="29"/>
        <v>&lt;0</v>
      </c>
      <c r="BI41" s="275"/>
      <c r="BJ41" s="24">
        <f t="shared" si="34"/>
        <v>1218500</v>
      </c>
      <c r="BK41" s="315">
        <f t="shared" si="35"/>
        <v>-1.30528766212148</v>
      </c>
      <c r="BL41" s="315" t="str">
        <f t="shared" si="12"/>
        <v>&lt;0</v>
      </c>
      <c r="BM41" s="326"/>
      <c r="BN41" s="50" t="s">
        <v>317</v>
      </c>
      <c r="BO41" s="285"/>
      <c r="BP41" s="333"/>
      <c r="BQ41" s="333"/>
      <c r="BR41" s="333"/>
    </row>
    <row r="42" s="261" customFormat="1" ht="24.95" hidden="1" customHeight="1" spans="1:70">
      <c r="A42" s="275">
        <v>35</v>
      </c>
      <c r="B42" s="50" t="s">
        <v>289</v>
      </c>
      <c r="C42" s="50" t="s">
        <v>99</v>
      </c>
      <c r="D42" s="50" t="s">
        <v>305</v>
      </c>
      <c r="E42" s="50" t="s">
        <v>136</v>
      </c>
      <c r="F42" s="50" t="s">
        <v>158</v>
      </c>
      <c r="G42" s="276">
        <v>1320105903020300</v>
      </c>
      <c r="H42" s="269" t="s">
        <v>109</v>
      </c>
      <c r="I42" s="285">
        <v>32</v>
      </c>
      <c r="J42" s="285">
        <v>12</v>
      </c>
      <c r="K42" s="285">
        <f t="shared" si="24"/>
        <v>44</v>
      </c>
      <c r="L42" s="285">
        <v>63</v>
      </c>
      <c r="M42" s="285">
        <v>2</v>
      </c>
      <c r="N42" s="285">
        <v>282</v>
      </c>
      <c r="O42" s="50">
        <v>6811.1</v>
      </c>
      <c r="P42" s="50">
        <v>6741.1</v>
      </c>
      <c r="Q42" s="293">
        <f t="shared" si="13"/>
        <v>70</v>
      </c>
      <c r="R42" s="275">
        <v>2000</v>
      </c>
      <c r="S42" s="275">
        <f t="shared" si="14"/>
        <v>140000</v>
      </c>
      <c r="T42" s="294">
        <v>1</v>
      </c>
      <c r="U42" s="295">
        <f t="shared" si="15"/>
        <v>140000</v>
      </c>
      <c r="V42" s="275">
        <v>0</v>
      </c>
      <c r="W42" s="275">
        <v>0</v>
      </c>
      <c r="X42" s="275">
        <v>0</v>
      </c>
      <c r="Y42" s="275">
        <v>0</v>
      </c>
      <c r="Z42" s="275">
        <v>0</v>
      </c>
      <c r="AA42" s="24">
        <f t="shared" si="23"/>
        <v>0</v>
      </c>
      <c r="AB42" s="295">
        <v>0</v>
      </c>
      <c r="AC42" s="295">
        <v>0</v>
      </c>
      <c r="AD42" s="24">
        <v>0</v>
      </c>
      <c r="AE42" s="295">
        <v>0</v>
      </c>
      <c r="AF42" s="295">
        <v>0</v>
      </c>
      <c r="AG42" s="24">
        <f t="shared" si="0"/>
        <v>0</v>
      </c>
      <c r="AH42" s="275"/>
      <c r="AI42" s="305"/>
      <c r="AJ42" s="304"/>
      <c r="AK42" s="295">
        <f t="shared" si="17"/>
        <v>140000</v>
      </c>
      <c r="AL42" s="275"/>
      <c r="AM42" s="275">
        <v>0</v>
      </c>
      <c r="AN42" s="295">
        <v>30</v>
      </c>
      <c r="AO42" s="295">
        <v>129045.3</v>
      </c>
      <c r="AP42" s="295">
        <f t="shared" si="36"/>
        <v>129075.3</v>
      </c>
      <c r="AQ42" s="313">
        <v>126489.52</v>
      </c>
      <c r="AR42" s="295">
        <f t="shared" si="30"/>
        <v>10924.7000000003</v>
      </c>
      <c r="AS42" s="315">
        <f t="shared" si="31"/>
        <v>7.80335714285733</v>
      </c>
      <c r="AT42" s="315" t="str">
        <f t="shared" si="2"/>
        <v>5-10</v>
      </c>
      <c r="AU42" s="315">
        <v>9.65</v>
      </c>
      <c r="AV42" s="293">
        <f t="shared" si="32"/>
        <v>92.1966428571427</v>
      </c>
      <c r="AW42" s="293">
        <f t="shared" si="33"/>
        <v>92.1966428571427</v>
      </c>
      <c r="AX42" s="295">
        <v>4082464.87</v>
      </c>
      <c r="AY42" s="295">
        <v>1145116.24</v>
      </c>
      <c r="AZ42" s="295">
        <v>1145115.24</v>
      </c>
      <c r="BA42" s="295">
        <v>4082465.87</v>
      </c>
      <c r="BB42" s="293">
        <f t="shared" si="20"/>
        <v>99.9999126726209</v>
      </c>
      <c r="BC42" s="315">
        <f t="shared" si="21"/>
        <v>7.80343765576914</v>
      </c>
      <c r="BD42" s="315">
        <f t="shared" si="25"/>
        <v>7.80343765576914</v>
      </c>
      <c r="BE42" s="315" t="str">
        <f t="shared" si="26"/>
        <v>5-10</v>
      </c>
      <c r="BF42" s="315">
        <f t="shared" si="27"/>
        <v>99.9999126726209</v>
      </c>
      <c r="BG42" s="315">
        <f t="shared" si="28"/>
        <v>7.80343765576914</v>
      </c>
      <c r="BH42" s="315" t="str">
        <f t="shared" si="29"/>
        <v>5-10</v>
      </c>
      <c r="BI42" s="275"/>
      <c r="BJ42" s="24">
        <f t="shared" si="34"/>
        <v>129075.3</v>
      </c>
      <c r="BK42" s="315">
        <f t="shared" si="35"/>
        <v>7.80335714285733</v>
      </c>
      <c r="BL42" s="315" t="str">
        <f t="shared" si="12"/>
        <v>5-10</v>
      </c>
      <c r="BM42" s="326"/>
      <c r="BN42" s="50"/>
      <c r="BO42" s="50"/>
      <c r="BP42" s="328"/>
      <c r="BQ42" s="275"/>
      <c r="BR42" s="275"/>
    </row>
    <row r="43" s="261" customFormat="1" ht="24.95" hidden="1" customHeight="1" spans="1:70">
      <c r="A43" s="275">
        <v>36</v>
      </c>
      <c r="B43" s="50" t="s">
        <v>289</v>
      </c>
      <c r="C43" s="50" t="s">
        <v>99</v>
      </c>
      <c r="D43" s="50" t="s">
        <v>305</v>
      </c>
      <c r="E43" s="50" t="s">
        <v>136</v>
      </c>
      <c r="F43" s="50" t="s">
        <v>318</v>
      </c>
      <c r="G43" s="276" t="s">
        <v>319</v>
      </c>
      <c r="H43" s="269" t="s">
        <v>112</v>
      </c>
      <c r="I43" s="285"/>
      <c r="J43" s="285"/>
      <c r="K43" s="285"/>
      <c r="L43" s="285"/>
      <c r="M43" s="285">
        <v>1</v>
      </c>
      <c r="N43" s="285">
        <v>0</v>
      </c>
      <c r="O43" s="50">
        <v>1103.51</v>
      </c>
      <c r="P43" s="50">
        <v>864.54</v>
      </c>
      <c r="Q43" s="293">
        <f t="shared" si="13"/>
        <v>238.97</v>
      </c>
      <c r="R43" s="275">
        <v>2000</v>
      </c>
      <c r="S43" s="275">
        <f t="shared" si="14"/>
        <v>477940</v>
      </c>
      <c r="T43" s="294">
        <v>1</v>
      </c>
      <c r="U43" s="295">
        <f t="shared" si="15"/>
        <v>477940</v>
      </c>
      <c r="V43" s="275">
        <v>0</v>
      </c>
      <c r="W43" s="275">
        <v>0</v>
      </c>
      <c r="X43" s="275">
        <v>0</v>
      </c>
      <c r="Y43" s="275">
        <v>0</v>
      </c>
      <c r="Z43" s="275">
        <v>0</v>
      </c>
      <c r="AA43" s="24">
        <f t="shared" si="23"/>
        <v>0</v>
      </c>
      <c r="AB43" s="295">
        <v>0</v>
      </c>
      <c r="AC43" s="295">
        <v>0</v>
      </c>
      <c r="AD43" s="24">
        <v>0</v>
      </c>
      <c r="AE43" s="295">
        <v>0</v>
      </c>
      <c r="AF43" s="295">
        <v>0</v>
      </c>
      <c r="AG43" s="24">
        <f t="shared" si="0"/>
        <v>0</v>
      </c>
      <c r="AH43" s="275"/>
      <c r="AI43" s="305"/>
      <c r="AJ43" s="304"/>
      <c r="AK43" s="295">
        <f t="shared" si="17"/>
        <v>477940</v>
      </c>
      <c r="AL43" s="275"/>
      <c r="AM43" s="275">
        <v>0</v>
      </c>
      <c r="AN43" s="295">
        <v>475800</v>
      </c>
      <c r="AO43" s="295">
        <v>0</v>
      </c>
      <c r="AP43" s="295">
        <f t="shared" si="36"/>
        <v>475800</v>
      </c>
      <c r="AQ43" s="313">
        <v>475800</v>
      </c>
      <c r="AR43" s="295">
        <f t="shared" si="30"/>
        <v>2140.00000000006</v>
      </c>
      <c r="AS43" s="315">
        <f t="shared" si="31"/>
        <v>0.447754948319885</v>
      </c>
      <c r="AT43" s="315" t="str">
        <f t="shared" si="2"/>
        <v>0-5</v>
      </c>
      <c r="AU43" s="315">
        <v>0.45</v>
      </c>
      <c r="AV43" s="293">
        <f t="shared" si="32"/>
        <v>99.5522450516801</v>
      </c>
      <c r="AW43" s="293">
        <f t="shared" si="33"/>
        <v>99.5522450516801</v>
      </c>
      <c r="AX43" s="295">
        <v>0</v>
      </c>
      <c r="AY43" s="295">
        <v>4393973</v>
      </c>
      <c r="AZ43" s="295">
        <v>4393973</v>
      </c>
      <c r="BA43" s="295">
        <v>0</v>
      </c>
      <c r="BB43" s="293">
        <f t="shared" si="20"/>
        <v>100</v>
      </c>
      <c r="BC43" s="315">
        <f t="shared" si="21"/>
        <v>0.447754948319889</v>
      </c>
      <c r="BD43" s="315">
        <f t="shared" si="25"/>
        <v>0.447754948319889</v>
      </c>
      <c r="BE43" s="315" t="str">
        <f t="shared" si="26"/>
        <v>0-5</v>
      </c>
      <c r="BF43" s="315">
        <f t="shared" si="27"/>
        <v>100</v>
      </c>
      <c r="BG43" s="315">
        <f t="shared" si="28"/>
        <v>0.447754948319889</v>
      </c>
      <c r="BH43" s="315" t="str">
        <f t="shared" si="29"/>
        <v>0-5</v>
      </c>
      <c r="BI43" s="275"/>
      <c r="BJ43" s="24">
        <f t="shared" si="34"/>
        <v>475800</v>
      </c>
      <c r="BK43" s="315">
        <f t="shared" si="35"/>
        <v>0.447754948319885</v>
      </c>
      <c r="BL43" s="315" t="str">
        <f t="shared" si="12"/>
        <v>0-5</v>
      </c>
      <c r="BM43" s="326"/>
      <c r="BN43" s="50" t="s">
        <v>320</v>
      </c>
      <c r="BO43" s="50"/>
      <c r="BP43" s="328"/>
      <c r="BQ43" s="275"/>
      <c r="BR43" s="275"/>
    </row>
    <row r="44" s="261" customFormat="1" ht="24.95" customHeight="1" spans="1:70">
      <c r="A44" s="275">
        <v>37</v>
      </c>
      <c r="B44" s="50" t="s">
        <v>289</v>
      </c>
      <c r="C44" s="50" t="s">
        <v>99</v>
      </c>
      <c r="D44" s="50" t="s">
        <v>321</v>
      </c>
      <c r="E44" s="50" t="s">
        <v>159</v>
      </c>
      <c r="F44" s="50" t="s">
        <v>160</v>
      </c>
      <c r="G44" s="276">
        <v>1320105904010100</v>
      </c>
      <c r="H44" s="269" t="s">
        <v>109</v>
      </c>
      <c r="I44" s="285">
        <v>19</v>
      </c>
      <c r="J44" s="285">
        <v>7.3</v>
      </c>
      <c r="K44" s="285">
        <f t="shared" si="24"/>
        <v>26.3</v>
      </c>
      <c r="L44" s="285">
        <v>140</v>
      </c>
      <c r="M44" s="285">
        <v>15</v>
      </c>
      <c r="N44" s="285">
        <v>385</v>
      </c>
      <c r="O44" s="50">
        <v>1035.843</v>
      </c>
      <c r="P44" s="50">
        <v>1013.756</v>
      </c>
      <c r="Q44" s="293">
        <f t="shared" si="13"/>
        <v>22.0870000000001</v>
      </c>
      <c r="R44" s="275">
        <v>20000</v>
      </c>
      <c r="S44" s="275">
        <f t="shared" si="14"/>
        <v>441740.000000002</v>
      </c>
      <c r="T44" s="294">
        <v>1</v>
      </c>
      <c r="U44" s="295">
        <f t="shared" si="15"/>
        <v>441740.000000002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4">
        <f t="shared" si="23"/>
        <v>0</v>
      </c>
      <c r="AB44" s="295">
        <v>0</v>
      </c>
      <c r="AC44" s="295">
        <v>0</v>
      </c>
      <c r="AD44" s="24">
        <v>0</v>
      </c>
      <c r="AE44" s="295">
        <v>0</v>
      </c>
      <c r="AF44" s="295">
        <v>0</v>
      </c>
      <c r="AG44" s="24">
        <f t="shared" si="0"/>
        <v>0</v>
      </c>
      <c r="AH44" s="293"/>
      <c r="AI44" s="305"/>
      <c r="AJ44" s="293"/>
      <c r="AK44" s="295">
        <f t="shared" si="17"/>
        <v>441740.000000002</v>
      </c>
      <c r="AL44" s="275"/>
      <c r="AM44" s="275">
        <v>0</v>
      </c>
      <c r="AN44" s="295">
        <v>647</v>
      </c>
      <c r="AO44" s="295">
        <v>389689.871000001</v>
      </c>
      <c r="AP44" s="28">
        <f t="shared" si="36"/>
        <v>390336.871000001</v>
      </c>
      <c r="AQ44" s="313">
        <v>399113.251</v>
      </c>
      <c r="AR44" s="295">
        <f t="shared" si="30"/>
        <v>51403.1290000008</v>
      </c>
      <c r="AS44" s="316">
        <f t="shared" si="31"/>
        <v>11.6365122017478</v>
      </c>
      <c r="AT44" s="316" t="str">
        <f t="shared" si="2"/>
        <v>10-15</v>
      </c>
      <c r="AU44" s="316">
        <v>9.65</v>
      </c>
      <c r="AV44" s="293">
        <f t="shared" si="32"/>
        <v>88.3634877982522</v>
      </c>
      <c r="AW44" s="293">
        <f t="shared" si="33"/>
        <v>88.3634877982522</v>
      </c>
      <c r="AX44" s="295">
        <v>8839014.17</v>
      </c>
      <c r="AY44" s="295">
        <v>3617974.83999998</v>
      </c>
      <c r="AZ44" s="295">
        <v>3611724.12999998</v>
      </c>
      <c r="BA44" s="295">
        <v>8845264.88</v>
      </c>
      <c r="BB44" s="293">
        <f t="shared" si="20"/>
        <v>99.8272318002079</v>
      </c>
      <c r="BC44" s="315">
        <f t="shared" si="21"/>
        <v>11.7891762088903</v>
      </c>
      <c r="BD44" s="315">
        <f t="shared" si="25"/>
        <v>11.7891762088903</v>
      </c>
      <c r="BE44" s="315" t="str">
        <f t="shared" si="26"/>
        <v>10-15</v>
      </c>
      <c r="BF44" s="315">
        <f t="shared" si="27"/>
        <v>99.8272318002079</v>
      </c>
      <c r="BG44" s="315">
        <f t="shared" si="28"/>
        <v>11.7891762088903</v>
      </c>
      <c r="BH44" s="315" t="str">
        <f t="shared" si="29"/>
        <v>10-15</v>
      </c>
      <c r="BI44" s="275"/>
      <c r="BJ44" s="24">
        <f t="shared" si="34"/>
        <v>390336.871000001</v>
      </c>
      <c r="BK44" s="315">
        <f t="shared" si="35"/>
        <v>11.6365122017478</v>
      </c>
      <c r="BL44" s="315" t="str">
        <f t="shared" si="12"/>
        <v>10-15</v>
      </c>
      <c r="BM44" s="326"/>
      <c r="BN44" s="50"/>
      <c r="BO44" s="50"/>
      <c r="BP44" s="275"/>
      <c r="BQ44" s="275"/>
      <c r="BR44" s="275"/>
    </row>
    <row r="45" s="261" customFormat="1" ht="24.95" hidden="1" customHeight="1" spans="1:70">
      <c r="A45" s="275">
        <v>38</v>
      </c>
      <c r="B45" s="50" t="s">
        <v>289</v>
      </c>
      <c r="C45" s="50" t="s">
        <v>99</v>
      </c>
      <c r="D45" s="50" t="s">
        <v>321</v>
      </c>
      <c r="E45" s="50" t="s">
        <v>159</v>
      </c>
      <c r="F45" s="50" t="s">
        <v>161</v>
      </c>
      <c r="G45" s="276">
        <v>1320105904010100</v>
      </c>
      <c r="H45" s="269" t="s">
        <v>105</v>
      </c>
      <c r="I45" s="285">
        <v>22</v>
      </c>
      <c r="J45" s="285">
        <v>11.3</v>
      </c>
      <c r="K45" s="285">
        <f t="shared" si="24"/>
        <v>33.3</v>
      </c>
      <c r="L45" s="285">
        <v>58</v>
      </c>
      <c r="M45" s="285">
        <v>2319</v>
      </c>
      <c r="N45" s="285">
        <v>1</v>
      </c>
      <c r="O45" s="50">
        <v>1372.805</v>
      </c>
      <c r="P45" s="50">
        <v>1345.942</v>
      </c>
      <c r="Q45" s="293">
        <f t="shared" si="13"/>
        <v>26.8630000000001</v>
      </c>
      <c r="R45" s="275">
        <v>10000</v>
      </c>
      <c r="S45" s="275">
        <f t="shared" si="14"/>
        <v>268630.000000001</v>
      </c>
      <c r="T45" s="294">
        <v>1</v>
      </c>
      <c r="U45" s="295">
        <f t="shared" si="15"/>
        <v>268630.000000001</v>
      </c>
      <c r="V45" s="275">
        <v>0</v>
      </c>
      <c r="W45" s="275">
        <v>0</v>
      </c>
      <c r="X45" s="275">
        <v>0</v>
      </c>
      <c r="Y45" s="275">
        <v>0</v>
      </c>
      <c r="Z45" s="275">
        <v>0</v>
      </c>
      <c r="AA45" s="24">
        <f t="shared" si="23"/>
        <v>0</v>
      </c>
      <c r="AB45" s="295">
        <v>0</v>
      </c>
      <c r="AC45" s="295">
        <v>0</v>
      </c>
      <c r="AD45" s="24">
        <v>0</v>
      </c>
      <c r="AE45" s="295">
        <v>0</v>
      </c>
      <c r="AF45" s="295">
        <v>68000</v>
      </c>
      <c r="AG45" s="24">
        <f t="shared" si="0"/>
        <v>68000</v>
      </c>
      <c r="AH45" s="275"/>
      <c r="AI45" s="305"/>
      <c r="AJ45" s="293"/>
      <c r="AK45" s="295">
        <f t="shared" si="17"/>
        <v>200630.000000001</v>
      </c>
      <c r="AL45" s="275"/>
      <c r="AM45" s="275">
        <v>0</v>
      </c>
      <c r="AN45" s="295">
        <v>180752.9</v>
      </c>
      <c r="AO45" s="295">
        <v>499.84</v>
      </c>
      <c r="AP45" s="295">
        <f t="shared" si="36"/>
        <v>181252.74</v>
      </c>
      <c r="AQ45" s="313">
        <v>181551.09</v>
      </c>
      <c r="AR45" s="295">
        <f t="shared" si="30"/>
        <v>19377.2600000006</v>
      </c>
      <c r="AS45" s="315">
        <f t="shared" si="31"/>
        <v>9.65820664905574</v>
      </c>
      <c r="AT45" s="315" t="str">
        <f t="shared" si="2"/>
        <v>5-10</v>
      </c>
      <c r="AU45" s="315">
        <v>9.51</v>
      </c>
      <c r="AV45" s="293">
        <f t="shared" si="32"/>
        <v>90.3417933509443</v>
      </c>
      <c r="AW45" s="293">
        <f t="shared" si="33"/>
        <v>90.3417933509443</v>
      </c>
      <c r="AX45" s="295">
        <v>17701600.6</v>
      </c>
      <c r="AY45" s="295">
        <v>2133552.31999999</v>
      </c>
      <c r="AZ45" s="295">
        <v>1449368.69999999</v>
      </c>
      <c r="BA45" s="295">
        <v>18385784.22</v>
      </c>
      <c r="BB45" s="293">
        <f t="shared" si="20"/>
        <v>67.9321845737534</v>
      </c>
      <c r="BC45" s="315">
        <f t="shared" si="21"/>
        <v>38.6288461935977</v>
      </c>
      <c r="BD45" s="315">
        <f t="shared" si="25"/>
        <v>38.6288461935977</v>
      </c>
      <c r="BE45" s="315" t="str">
        <f t="shared" si="26"/>
        <v>&gt;30</v>
      </c>
      <c r="BF45" s="315">
        <f t="shared" si="27"/>
        <v>67.9321845737534</v>
      </c>
      <c r="BG45" s="315">
        <f t="shared" si="28"/>
        <v>38.6288461935977</v>
      </c>
      <c r="BH45" s="315" t="str">
        <f t="shared" si="29"/>
        <v>&gt;30</v>
      </c>
      <c r="BI45" s="275"/>
      <c r="BJ45" s="24">
        <f t="shared" si="34"/>
        <v>181252.74</v>
      </c>
      <c r="BK45" s="315">
        <f t="shared" si="35"/>
        <v>9.65820664905574</v>
      </c>
      <c r="BL45" s="315" t="str">
        <f t="shared" si="12"/>
        <v>5-10</v>
      </c>
      <c r="BM45" s="326" t="s">
        <v>322</v>
      </c>
      <c r="BN45" s="50"/>
      <c r="BO45" s="276"/>
      <c r="BP45" s="275"/>
      <c r="BQ45" s="275"/>
      <c r="BR45" s="275"/>
    </row>
    <row r="46" s="261" customFormat="1" ht="24.95" hidden="1" customHeight="1" spans="1:70">
      <c r="A46" s="275">
        <v>39</v>
      </c>
      <c r="B46" s="50" t="s">
        <v>289</v>
      </c>
      <c r="C46" s="50" t="s">
        <v>99</v>
      </c>
      <c r="D46" s="50" t="s">
        <v>321</v>
      </c>
      <c r="E46" s="50" t="s">
        <v>159</v>
      </c>
      <c r="F46" s="50" t="s">
        <v>162</v>
      </c>
      <c r="G46" s="276">
        <v>1320105904010100</v>
      </c>
      <c r="H46" s="269" t="s">
        <v>109</v>
      </c>
      <c r="I46" s="285">
        <v>28</v>
      </c>
      <c r="J46" s="285">
        <v>7</v>
      </c>
      <c r="K46" s="285">
        <f t="shared" si="24"/>
        <v>35</v>
      </c>
      <c r="L46" s="285">
        <v>317</v>
      </c>
      <c r="M46" s="285">
        <v>1</v>
      </c>
      <c r="N46" s="285">
        <v>462</v>
      </c>
      <c r="O46" s="50">
        <v>853.442</v>
      </c>
      <c r="P46" s="50">
        <v>836.106</v>
      </c>
      <c r="Q46" s="293">
        <f t="shared" si="13"/>
        <v>17.336</v>
      </c>
      <c r="R46" s="275">
        <v>20000</v>
      </c>
      <c r="S46" s="275">
        <f t="shared" si="14"/>
        <v>346720</v>
      </c>
      <c r="T46" s="294">
        <v>1</v>
      </c>
      <c r="U46" s="295">
        <f t="shared" si="15"/>
        <v>346720</v>
      </c>
      <c r="V46" s="275">
        <v>0</v>
      </c>
      <c r="W46" s="275">
        <v>0</v>
      </c>
      <c r="X46" s="275">
        <v>0</v>
      </c>
      <c r="Y46" s="275">
        <v>0</v>
      </c>
      <c r="Z46" s="275">
        <v>0</v>
      </c>
      <c r="AA46" s="24">
        <f t="shared" si="23"/>
        <v>0</v>
      </c>
      <c r="AB46" s="295">
        <v>0</v>
      </c>
      <c r="AC46" s="295">
        <v>0</v>
      </c>
      <c r="AD46" s="295">
        <v>0</v>
      </c>
      <c r="AE46" s="295">
        <v>0</v>
      </c>
      <c r="AF46" s="295">
        <v>0</v>
      </c>
      <c r="AG46" s="24">
        <f t="shared" si="0"/>
        <v>0</v>
      </c>
      <c r="AH46" s="275"/>
      <c r="AI46" s="305"/>
      <c r="AJ46" s="293"/>
      <c r="AK46" s="295">
        <f t="shared" si="17"/>
        <v>346720</v>
      </c>
      <c r="AL46" s="275"/>
      <c r="AM46" s="275">
        <v>0</v>
      </c>
      <c r="AN46" s="295">
        <v>12</v>
      </c>
      <c r="AO46" s="295">
        <v>313181.031999999</v>
      </c>
      <c r="AP46" s="295">
        <f t="shared" si="36"/>
        <v>313193.031999999</v>
      </c>
      <c r="AQ46" s="313">
        <v>313261.642</v>
      </c>
      <c r="AR46" s="295">
        <f t="shared" si="30"/>
        <v>33526.9680000015</v>
      </c>
      <c r="AS46" s="315">
        <f t="shared" si="31"/>
        <v>9.66975311490583</v>
      </c>
      <c r="AT46" s="315" t="str">
        <f t="shared" si="2"/>
        <v>5-10</v>
      </c>
      <c r="AU46" s="315">
        <v>9.65</v>
      </c>
      <c r="AV46" s="293">
        <f t="shared" si="32"/>
        <v>90.3302468850942</v>
      </c>
      <c r="AW46" s="293">
        <f t="shared" si="33"/>
        <v>90.3302468850942</v>
      </c>
      <c r="AX46" s="295">
        <v>8364196.37000004</v>
      </c>
      <c r="AY46" s="295">
        <v>2835144.82000002</v>
      </c>
      <c r="AZ46" s="295">
        <v>2835137.82000002</v>
      </c>
      <c r="BA46" s="295">
        <v>8364203.37000004</v>
      </c>
      <c r="BB46" s="293">
        <f t="shared" si="20"/>
        <v>99.9997530990322</v>
      </c>
      <c r="BC46" s="315">
        <f t="shared" si="21"/>
        <v>9.66997614115962</v>
      </c>
      <c r="BD46" s="315">
        <f t="shared" si="25"/>
        <v>9.66997614115962</v>
      </c>
      <c r="BE46" s="315" t="str">
        <f t="shared" si="26"/>
        <v>5-10</v>
      </c>
      <c r="BF46" s="315">
        <f t="shared" si="27"/>
        <v>99.9997530990322</v>
      </c>
      <c r="BG46" s="315">
        <f t="shared" si="28"/>
        <v>9.66997614115962</v>
      </c>
      <c r="BH46" s="315" t="str">
        <f t="shared" si="29"/>
        <v>5-10</v>
      </c>
      <c r="BI46" s="275"/>
      <c r="BJ46" s="24">
        <f t="shared" si="34"/>
        <v>313193.031999999</v>
      </c>
      <c r="BK46" s="315">
        <f t="shared" si="35"/>
        <v>9.66975311490583</v>
      </c>
      <c r="BL46" s="315" t="str">
        <f t="shared" si="12"/>
        <v>5-10</v>
      </c>
      <c r="BM46" s="326"/>
      <c r="BN46" s="50"/>
      <c r="BO46" s="50"/>
      <c r="BP46" s="275"/>
      <c r="BQ46" s="275"/>
      <c r="BR46" s="275"/>
    </row>
    <row r="47" s="261" customFormat="1" ht="24.95" customHeight="1" spans="1:70">
      <c r="A47" s="275">
        <v>40</v>
      </c>
      <c r="B47" s="50" t="s">
        <v>289</v>
      </c>
      <c r="C47" s="50" t="s">
        <v>99</v>
      </c>
      <c r="D47" s="50" t="s">
        <v>321</v>
      </c>
      <c r="E47" s="50" t="s">
        <v>159</v>
      </c>
      <c r="F47" s="50" t="s">
        <v>163</v>
      </c>
      <c r="G47" s="276">
        <v>1320105904010100</v>
      </c>
      <c r="H47" s="269" t="s">
        <v>109</v>
      </c>
      <c r="I47" s="285">
        <v>18</v>
      </c>
      <c r="J47" s="285">
        <v>7.3</v>
      </c>
      <c r="K47" s="285">
        <f t="shared" si="24"/>
        <v>25.3</v>
      </c>
      <c r="L47" s="285">
        <v>376</v>
      </c>
      <c r="M47" s="285">
        <v>17</v>
      </c>
      <c r="N47" s="285">
        <v>479</v>
      </c>
      <c r="O47" s="50">
        <v>894.543</v>
      </c>
      <c r="P47" s="50">
        <v>871.495</v>
      </c>
      <c r="Q47" s="293">
        <f t="shared" si="13"/>
        <v>23.048</v>
      </c>
      <c r="R47" s="275">
        <v>20000</v>
      </c>
      <c r="S47" s="275">
        <f t="shared" si="14"/>
        <v>460960</v>
      </c>
      <c r="T47" s="294">
        <v>1</v>
      </c>
      <c r="U47" s="295">
        <f t="shared" si="15"/>
        <v>460960</v>
      </c>
      <c r="V47" s="275">
        <v>0</v>
      </c>
      <c r="W47" s="275">
        <v>0</v>
      </c>
      <c r="X47" s="275">
        <v>0</v>
      </c>
      <c r="Y47" s="275">
        <v>0</v>
      </c>
      <c r="Z47" s="275">
        <v>0</v>
      </c>
      <c r="AA47" s="24">
        <f t="shared" si="23"/>
        <v>0</v>
      </c>
      <c r="AB47" s="295">
        <v>0</v>
      </c>
      <c r="AC47" s="295">
        <v>0</v>
      </c>
      <c r="AD47" s="295">
        <v>0</v>
      </c>
      <c r="AE47" s="295">
        <v>0</v>
      </c>
      <c r="AF47" s="295">
        <v>0</v>
      </c>
      <c r="AG47" s="24">
        <f t="shared" si="0"/>
        <v>0</v>
      </c>
      <c r="AH47" s="304"/>
      <c r="AI47" s="305"/>
      <c r="AJ47" s="275"/>
      <c r="AK47" s="295">
        <f t="shared" si="17"/>
        <v>460960</v>
      </c>
      <c r="AL47" s="275"/>
      <c r="AM47" s="275">
        <v>0</v>
      </c>
      <c r="AN47" s="295">
        <v>776</v>
      </c>
      <c r="AO47" s="295">
        <v>410160.250000001</v>
      </c>
      <c r="AP47" s="28">
        <f t="shared" si="36"/>
        <v>410936.250000001</v>
      </c>
      <c r="AQ47" s="313">
        <v>416478.34</v>
      </c>
      <c r="AR47" s="295">
        <f t="shared" si="30"/>
        <v>50023.7499999988</v>
      </c>
      <c r="AS47" s="316">
        <f t="shared" si="31"/>
        <v>10.8520804408189</v>
      </c>
      <c r="AT47" s="316" t="str">
        <f t="shared" si="2"/>
        <v>10-15</v>
      </c>
      <c r="AU47" s="316">
        <v>9.65</v>
      </c>
      <c r="AV47" s="293">
        <f t="shared" si="32"/>
        <v>89.1479195591811</v>
      </c>
      <c r="AW47" s="293">
        <f t="shared" si="33"/>
        <v>89.1479195591811</v>
      </c>
      <c r="AX47" s="295">
        <v>10736784.6699999</v>
      </c>
      <c r="AY47" s="295">
        <v>3771819.79999998</v>
      </c>
      <c r="AZ47" s="295">
        <v>3772653.69999998</v>
      </c>
      <c r="BA47" s="295">
        <v>10735950.7699999</v>
      </c>
      <c r="BB47" s="293">
        <f t="shared" si="20"/>
        <v>100.022108691407</v>
      </c>
      <c r="BC47" s="315">
        <f t="shared" si="21"/>
        <v>10.832371002388</v>
      </c>
      <c r="BD47" s="315">
        <f t="shared" si="25"/>
        <v>10.832371002388</v>
      </c>
      <c r="BE47" s="315" t="str">
        <f t="shared" si="26"/>
        <v>10-15</v>
      </c>
      <c r="BF47" s="315">
        <f t="shared" si="27"/>
        <v>100</v>
      </c>
      <c r="BG47" s="315">
        <f t="shared" si="28"/>
        <v>10.8520804408189</v>
      </c>
      <c r="BH47" s="315" t="str">
        <f t="shared" si="29"/>
        <v>10-15</v>
      </c>
      <c r="BI47" s="275"/>
      <c r="BJ47" s="24">
        <f t="shared" si="34"/>
        <v>410936.250000001</v>
      </c>
      <c r="BK47" s="315">
        <f t="shared" si="35"/>
        <v>10.8520804408189</v>
      </c>
      <c r="BL47" s="315" t="str">
        <f t="shared" si="12"/>
        <v>10-15</v>
      </c>
      <c r="BM47" s="326"/>
      <c r="BN47" s="50"/>
      <c r="BO47" s="50"/>
      <c r="BP47" s="275"/>
      <c r="BQ47" s="275"/>
      <c r="BR47" s="275"/>
    </row>
    <row r="48" s="261" customFormat="1" ht="24.95" hidden="1" customHeight="1" spans="1:70">
      <c r="A48" s="275">
        <v>41</v>
      </c>
      <c r="B48" s="50" t="s">
        <v>289</v>
      </c>
      <c r="C48" s="50" t="s">
        <v>99</v>
      </c>
      <c r="D48" s="50" t="s">
        <v>321</v>
      </c>
      <c r="E48" s="50" t="s">
        <v>159</v>
      </c>
      <c r="F48" s="50" t="s">
        <v>164</v>
      </c>
      <c r="G48" s="276">
        <v>1320105904020300</v>
      </c>
      <c r="H48" s="269" t="s">
        <v>105</v>
      </c>
      <c r="I48" s="285">
        <v>25</v>
      </c>
      <c r="J48" s="285">
        <v>14</v>
      </c>
      <c r="K48" s="285">
        <f t="shared" si="24"/>
        <v>39</v>
      </c>
      <c r="L48" s="285">
        <v>67</v>
      </c>
      <c r="M48" s="285">
        <v>2414</v>
      </c>
      <c r="N48" s="285">
        <v>2</v>
      </c>
      <c r="O48" s="50">
        <v>702.457</v>
      </c>
      <c r="P48" s="50">
        <v>687.951</v>
      </c>
      <c r="Q48" s="293">
        <f t="shared" si="13"/>
        <v>14.506</v>
      </c>
      <c r="R48" s="275">
        <v>20000</v>
      </c>
      <c r="S48" s="275">
        <f t="shared" si="14"/>
        <v>290119.999999999</v>
      </c>
      <c r="T48" s="294">
        <v>1</v>
      </c>
      <c r="U48" s="295">
        <f t="shared" si="15"/>
        <v>290119.999999999</v>
      </c>
      <c r="V48" s="275">
        <v>0</v>
      </c>
      <c r="W48" s="275">
        <v>0</v>
      </c>
      <c r="X48" s="275">
        <v>0</v>
      </c>
      <c r="Y48" s="275">
        <v>0</v>
      </c>
      <c r="Z48" s="275">
        <v>0</v>
      </c>
      <c r="AA48" s="24">
        <f t="shared" si="23"/>
        <v>0</v>
      </c>
      <c r="AB48" s="295">
        <v>0</v>
      </c>
      <c r="AC48" s="295">
        <v>0</v>
      </c>
      <c r="AD48" s="295">
        <v>0</v>
      </c>
      <c r="AE48" s="295">
        <v>0</v>
      </c>
      <c r="AF48" s="295">
        <v>16000</v>
      </c>
      <c r="AG48" s="24">
        <f t="shared" si="0"/>
        <v>16000</v>
      </c>
      <c r="AH48" s="304"/>
      <c r="AI48" s="305"/>
      <c r="AJ48" s="304"/>
      <c r="AK48" s="295">
        <f t="shared" si="17"/>
        <v>274119.999999999</v>
      </c>
      <c r="AL48" s="275"/>
      <c r="AM48" s="275">
        <v>0</v>
      </c>
      <c r="AN48" s="295">
        <v>249702</v>
      </c>
      <c r="AO48" s="295">
        <v>2083.08</v>
      </c>
      <c r="AP48" s="295">
        <f t="shared" si="36"/>
        <v>251785.08</v>
      </c>
      <c r="AQ48" s="313">
        <v>251298.38</v>
      </c>
      <c r="AR48" s="295">
        <f t="shared" si="30"/>
        <v>22334.9199999994</v>
      </c>
      <c r="AS48" s="315">
        <f t="shared" si="31"/>
        <v>8.14786225010925</v>
      </c>
      <c r="AT48" s="315" t="str">
        <f t="shared" si="2"/>
        <v>5-10</v>
      </c>
      <c r="AU48" s="315">
        <v>8.33</v>
      </c>
      <c r="AV48" s="293">
        <f t="shared" si="32"/>
        <v>91.8521377498907</v>
      </c>
      <c r="AW48" s="293">
        <f t="shared" si="33"/>
        <v>91.8521377498907</v>
      </c>
      <c r="AX48" s="295">
        <v>15318211.6</v>
      </c>
      <c r="AY48" s="295">
        <v>2875266.64999999</v>
      </c>
      <c r="AZ48" s="295">
        <v>2619389.85999999</v>
      </c>
      <c r="BA48" s="295">
        <v>15574088.39</v>
      </c>
      <c r="BB48" s="293">
        <f t="shared" si="20"/>
        <v>91.1007631240045</v>
      </c>
      <c r="BC48" s="315">
        <f t="shared" si="21"/>
        <v>16.3220015641377</v>
      </c>
      <c r="BD48" s="315">
        <f t="shared" si="25"/>
        <v>16.3220015641377</v>
      </c>
      <c r="BE48" s="315" t="str">
        <f t="shared" si="26"/>
        <v>15-20</v>
      </c>
      <c r="BF48" s="315">
        <f t="shared" si="27"/>
        <v>91.1007631240045</v>
      </c>
      <c r="BG48" s="315">
        <f t="shared" si="28"/>
        <v>16.3220015641377</v>
      </c>
      <c r="BH48" s="315" t="str">
        <f t="shared" si="29"/>
        <v>15-20</v>
      </c>
      <c r="BI48" s="275"/>
      <c r="BJ48" s="24">
        <f t="shared" si="34"/>
        <v>251785.08</v>
      </c>
      <c r="BK48" s="315">
        <f t="shared" si="35"/>
        <v>8.14786225010925</v>
      </c>
      <c r="BL48" s="315" t="str">
        <f t="shared" si="12"/>
        <v>5-10</v>
      </c>
      <c r="BM48" s="326" t="s">
        <v>323</v>
      </c>
      <c r="BN48" s="50"/>
      <c r="BO48" s="50"/>
      <c r="BP48" s="275"/>
      <c r="BQ48" s="275"/>
      <c r="BR48" s="275"/>
    </row>
    <row r="49" s="261" customFormat="1" ht="24.95" hidden="1" customHeight="1" spans="1:70">
      <c r="A49" s="275">
        <v>42</v>
      </c>
      <c r="B49" s="50" t="s">
        <v>289</v>
      </c>
      <c r="C49" s="50" t="s">
        <v>99</v>
      </c>
      <c r="D49" s="50" t="s">
        <v>321</v>
      </c>
      <c r="E49" s="50" t="s">
        <v>159</v>
      </c>
      <c r="F49" s="50" t="s">
        <v>165</v>
      </c>
      <c r="G49" s="276">
        <v>1320105904020300</v>
      </c>
      <c r="H49" s="269" t="s">
        <v>109</v>
      </c>
      <c r="I49" s="285">
        <v>16</v>
      </c>
      <c r="J49" s="285">
        <v>6</v>
      </c>
      <c r="K49" s="285">
        <f t="shared" si="24"/>
        <v>22</v>
      </c>
      <c r="L49" s="285">
        <v>120</v>
      </c>
      <c r="M49" s="285">
        <v>7</v>
      </c>
      <c r="N49" s="285">
        <v>509</v>
      </c>
      <c r="O49" s="50">
        <v>780.75</v>
      </c>
      <c r="P49" s="50">
        <v>768.792</v>
      </c>
      <c r="Q49" s="293">
        <f t="shared" si="13"/>
        <v>11.958</v>
      </c>
      <c r="R49" s="275">
        <v>20000</v>
      </c>
      <c r="S49" s="275">
        <f t="shared" si="14"/>
        <v>239159.999999999</v>
      </c>
      <c r="T49" s="294">
        <v>1</v>
      </c>
      <c r="U49" s="295">
        <f t="shared" si="15"/>
        <v>239159.999999999</v>
      </c>
      <c r="V49" s="275">
        <v>0</v>
      </c>
      <c r="W49" s="275">
        <v>0</v>
      </c>
      <c r="X49" s="275">
        <v>0</v>
      </c>
      <c r="Y49" s="275">
        <v>0</v>
      </c>
      <c r="Z49" s="275">
        <v>68000</v>
      </c>
      <c r="AA49" s="24">
        <f t="shared" si="23"/>
        <v>68000</v>
      </c>
      <c r="AB49" s="295">
        <v>0</v>
      </c>
      <c r="AC49" s="295">
        <v>0</v>
      </c>
      <c r="AD49" s="24">
        <v>0</v>
      </c>
      <c r="AE49" s="295">
        <v>0</v>
      </c>
      <c r="AF49" s="295">
        <v>0</v>
      </c>
      <c r="AG49" s="24">
        <f t="shared" si="0"/>
        <v>0</v>
      </c>
      <c r="AH49" s="275"/>
      <c r="AI49" s="305"/>
      <c r="AJ49" s="293"/>
      <c r="AK49" s="295">
        <f t="shared" si="17"/>
        <v>307159.999999999</v>
      </c>
      <c r="AL49" s="275"/>
      <c r="AM49" s="275">
        <v>0</v>
      </c>
      <c r="AN49" s="295">
        <v>302</v>
      </c>
      <c r="AO49" s="295">
        <v>281830.793999999</v>
      </c>
      <c r="AP49" s="295">
        <f t="shared" si="36"/>
        <v>282132.793999999</v>
      </c>
      <c r="AQ49" s="313">
        <v>277518.964</v>
      </c>
      <c r="AR49" s="295">
        <f t="shared" si="30"/>
        <v>25027.2060000006</v>
      </c>
      <c r="AS49" s="315">
        <f t="shared" si="31"/>
        <v>8.14793788253701</v>
      </c>
      <c r="AT49" s="315" t="str">
        <f t="shared" si="2"/>
        <v>5-10</v>
      </c>
      <c r="AU49" s="315">
        <v>9.65</v>
      </c>
      <c r="AV49" s="293">
        <f t="shared" si="32"/>
        <v>91.852062117463</v>
      </c>
      <c r="AW49" s="293">
        <f t="shared" si="33"/>
        <v>91.852062117463</v>
      </c>
      <c r="AX49" s="295">
        <v>9095632.29999994</v>
      </c>
      <c r="AY49" s="295">
        <v>2512101.92</v>
      </c>
      <c r="AZ49" s="295">
        <v>2511355.92</v>
      </c>
      <c r="BA49" s="295">
        <v>9096378.29999994</v>
      </c>
      <c r="BB49" s="293">
        <f t="shared" si="20"/>
        <v>99.9703037526439</v>
      </c>
      <c r="BC49" s="315">
        <f t="shared" si="21"/>
        <v>8.17521449810509</v>
      </c>
      <c r="BD49" s="315">
        <f t="shared" si="25"/>
        <v>8.17521449810509</v>
      </c>
      <c r="BE49" s="315" t="str">
        <f t="shared" si="26"/>
        <v>5-10</v>
      </c>
      <c r="BF49" s="315">
        <f t="shared" si="27"/>
        <v>99.9703037526439</v>
      </c>
      <c r="BG49" s="315">
        <f t="shared" si="28"/>
        <v>8.17521449810509</v>
      </c>
      <c r="BH49" s="315" t="str">
        <f t="shared" si="29"/>
        <v>5-10</v>
      </c>
      <c r="BI49" s="275"/>
      <c r="BJ49" s="24">
        <f t="shared" si="34"/>
        <v>282132.793999999</v>
      </c>
      <c r="BK49" s="315">
        <f t="shared" si="35"/>
        <v>8.14793788253701</v>
      </c>
      <c r="BL49" s="315" t="str">
        <f t="shared" si="12"/>
        <v>5-10</v>
      </c>
      <c r="BM49" s="326" t="s">
        <v>324</v>
      </c>
      <c r="BN49" s="50"/>
      <c r="BO49" s="50"/>
      <c r="BP49" s="275"/>
      <c r="BQ49" s="275"/>
      <c r="BR49" s="275"/>
    </row>
    <row r="50" s="261" customFormat="1" ht="24.95" hidden="1" customHeight="1" spans="1:70">
      <c r="A50" s="275">
        <v>43</v>
      </c>
      <c r="B50" s="50" t="s">
        <v>289</v>
      </c>
      <c r="C50" s="50" t="s">
        <v>99</v>
      </c>
      <c r="D50" s="50" t="s">
        <v>321</v>
      </c>
      <c r="E50" s="50" t="s">
        <v>159</v>
      </c>
      <c r="F50" s="50" t="s">
        <v>166</v>
      </c>
      <c r="G50" s="276">
        <v>1320105904020300</v>
      </c>
      <c r="H50" s="269" t="s">
        <v>105</v>
      </c>
      <c r="I50" s="285">
        <v>12</v>
      </c>
      <c r="J50" s="285">
        <v>5.3</v>
      </c>
      <c r="K50" s="285">
        <f t="shared" si="24"/>
        <v>17.3</v>
      </c>
      <c r="L50" s="285">
        <v>109</v>
      </c>
      <c r="M50" s="285">
        <v>4495</v>
      </c>
      <c r="N50" s="285">
        <v>0</v>
      </c>
      <c r="O50" s="50">
        <v>1687.072</v>
      </c>
      <c r="P50" s="50">
        <v>1653.083</v>
      </c>
      <c r="Q50" s="293">
        <f t="shared" si="13"/>
        <v>33.9889999999998</v>
      </c>
      <c r="R50" s="275">
        <v>10000</v>
      </c>
      <c r="S50" s="275">
        <f t="shared" si="14"/>
        <v>339889.999999998</v>
      </c>
      <c r="T50" s="294">
        <v>1</v>
      </c>
      <c r="U50" s="295">
        <f t="shared" si="15"/>
        <v>339889.999999998</v>
      </c>
      <c r="V50" s="275">
        <v>0</v>
      </c>
      <c r="W50" s="275">
        <v>0</v>
      </c>
      <c r="X50" s="275">
        <v>0</v>
      </c>
      <c r="Y50" s="275">
        <v>0</v>
      </c>
      <c r="Z50" s="275">
        <v>16000</v>
      </c>
      <c r="AA50" s="24">
        <f t="shared" si="23"/>
        <v>16000</v>
      </c>
      <c r="AB50" s="295">
        <v>0</v>
      </c>
      <c r="AC50" s="295">
        <v>0</v>
      </c>
      <c r="AD50" s="24">
        <v>0</v>
      </c>
      <c r="AE50" s="295">
        <v>0</v>
      </c>
      <c r="AF50" s="295">
        <v>0</v>
      </c>
      <c r="AG50" s="24">
        <f t="shared" si="0"/>
        <v>0</v>
      </c>
      <c r="AH50" s="275"/>
      <c r="AI50" s="305"/>
      <c r="AJ50" s="304"/>
      <c r="AK50" s="295">
        <f t="shared" si="17"/>
        <v>355889.999999998</v>
      </c>
      <c r="AL50" s="275"/>
      <c r="AM50" s="275">
        <v>0</v>
      </c>
      <c r="AN50" s="295">
        <v>324336.1</v>
      </c>
      <c r="AO50" s="295">
        <v>0</v>
      </c>
      <c r="AP50" s="295">
        <f t="shared" si="36"/>
        <v>324336.1</v>
      </c>
      <c r="AQ50" s="313">
        <v>324336.1</v>
      </c>
      <c r="AR50" s="295">
        <f t="shared" si="30"/>
        <v>31553.8999999981</v>
      </c>
      <c r="AS50" s="315">
        <f t="shared" si="31"/>
        <v>8.86619461069383</v>
      </c>
      <c r="AT50" s="315" t="str">
        <f t="shared" si="2"/>
        <v>5-10</v>
      </c>
      <c r="AU50" s="315">
        <v>8.87</v>
      </c>
      <c r="AV50" s="293">
        <f t="shared" si="32"/>
        <v>91.1338053893062</v>
      </c>
      <c r="AW50" s="293">
        <f t="shared" si="33"/>
        <v>91.1338053893062</v>
      </c>
      <c r="AX50" s="295">
        <v>28694304.39</v>
      </c>
      <c r="AY50" s="295">
        <v>3650409.84999999</v>
      </c>
      <c r="AZ50" s="295">
        <v>2981545.26999999</v>
      </c>
      <c r="BA50" s="295">
        <v>29363168.97</v>
      </c>
      <c r="BB50" s="293">
        <f t="shared" si="20"/>
        <v>81.6770004606468</v>
      </c>
      <c r="BC50" s="315">
        <f t="shared" si="21"/>
        <v>25.5646413523714</v>
      </c>
      <c r="BD50" s="315">
        <f t="shared" si="25"/>
        <v>25.5646413523714</v>
      </c>
      <c r="BE50" s="315" t="str">
        <f t="shared" si="26"/>
        <v>20-30</v>
      </c>
      <c r="BF50" s="315">
        <f t="shared" si="27"/>
        <v>81.6770004606468</v>
      </c>
      <c r="BG50" s="315">
        <f t="shared" si="28"/>
        <v>25.5646413523714</v>
      </c>
      <c r="BH50" s="315" t="str">
        <f t="shared" si="29"/>
        <v>20-30</v>
      </c>
      <c r="BI50" s="275"/>
      <c r="BJ50" s="24">
        <f t="shared" si="34"/>
        <v>324336.1</v>
      </c>
      <c r="BK50" s="315">
        <f t="shared" si="35"/>
        <v>8.86619461069383</v>
      </c>
      <c r="BL50" s="315" t="str">
        <f t="shared" si="12"/>
        <v>5-10</v>
      </c>
      <c r="BM50" s="326" t="s">
        <v>325</v>
      </c>
      <c r="BN50" s="50"/>
      <c r="BO50" s="50"/>
      <c r="BP50" s="275"/>
      <c r="BQ50" s="275"/>
      <c r="BR50" s="275"/>
    </row>
    <row r="51" s="261" customFormat="1" ht="24.95" hidden="1" customHeight="1" spans="1:70">
      <c r="A51" s="275">
        <v>44</v>
      </c>
      <c r="B51" s="50" t="s">
        <v>289</v>
      </c>
      <c r="C51" s="50" t="s">
        <v>99</v>
      </c>
      <c r="D51" s="50" t="s">
        <v>321</v>
      </c>
      <c r="E51" s="50" t="s">
        <v>159</v>
      </c>
      <c r="F51" s="50" t="s">
        <v>167</v>
      </c>
      <c r="G51" s="276">
        <v>1320105904010100</v>
      </c>
      <c r="H51" s="269" t="s">
        <v>109</v>
      </c>
      <c r="I51" s="285">
        <v>18</v>
      </c>
      <c r="J51" s="285">
        <v>5.6</v>
      </c>
      <c r="K51" s="285">
        <f t="shared" si="24"/>
        <v>23.6</v>
      </c>
      <c r="L51" s="285">
        <v>38</v>
      </c>
      <c r="M51" s="285">
        <v>6</v>
      </c>
      <c r="N51" s="285">
        <v>444</v>
      </c>
      <c r="O51" s="50">
        <v>948.558</v>
      </c>
      <c r="P51" s="50">
        <v>929.731</v>
      </c>
      <c r="Q51" s="293">
        <f t="shared" si="13"/>
        <v>18.827</v>
      </c>
      <c r="R51" s="275">
        <v>20000</v>
      </c>
      <c r="S51" s="275">
        <f t="shared" si="14"/>
        <v>376540</v>
      </c>
      <c r="T51" s="294">
        <v>1</v>
      </c>
      <c r="U51" s="295">
        <f t="shared" si="15"/>
        <v>376540</v>
      </c>
      <c r="V51" s="275">
        <v>0</v>
      </c>
      <c r="W51" s="275">
        <v>0</v>
      </c>
      <c r="X51" s="275">
        <v>0</v>
      </c>
      <c r="Y51" s="275">
        <v>0</v>
      </c>
      <c r="Z51" s="275">
        <v>0</v>
      </c>
      <c r="AA51" s="24">
        <f t="shared" si="23"/>
        <v>0</v>
      </c>
      <c r="AB51" s="295">
        <v>0</v>
      </c>
      <c r="AC51" s="295">
        <v>0</v>
      </c>
      <c r="AD51" s="295">
        <v>0</v>
      </c>
      <c r="AE51" s="295">
        <v>0</v>
      </c>
      <c r="AF51" s="295">
        <v>0</v>
      </c>
      <c r="AG51" s="24">
        <f t="shared" si="0"/>
        <v>0</v>
      </c>
      <c r="AH51" s="304"/>
      <c r="AI51" s="305"/>
      <c r="AJ51" s="304"/>
      <c r="AK51" s="295">
        <f t="shared" si="17"/>
        <v>376540</v>
      </c>
      <c r="AL51" s="275"/>
      <c r="AM51" s="275">
        <v>0</v>
      </c>
      <c r="AN51" s="295">
        <v>877</v>
      </c>
      <c r="AO51" s="295">
        <v>339746.176</v>
      </c>
      <c r="AP51" s="295">
        <f t="shared" si="36"/>
        <v>340623.176</v>
      </c>
      <c r="AQ51" s="313">
        <v>340205.036</v>
      </c>
      <c r="AR51" s="295">
        <f t="shared" si="30"/>
        <v>35916.8240000001</v>
      </c>
      <c r="AS51" s="315">
        <f t="shared" si="31"/>
        <v>9.53864768683276</v>
      </c>
      <c r="AT51" s="315" t="str">
        <f t="shared" si="2"/>
        <v>5-10</v>
      </c>
      <c r="AU51" s="315">
        <v>9.65</v>
      </c>
      <c r="AV51" s="293">
        <f t="shared" si="32"/>
        <v>90.4613523131672</v>
      </c>
      <c r="AW51" s="293">
        <f t="shared" si="33"/>
        <v>90.4613523131672</v>
      </c>
      <c r="AX51" s="295">
        <v>8594858.69999995</v>
      </c>
      <c r="AY51" s="295">
        <v>3078254.55000002</v>
      </c>
      <c r="AZ51" s="295">
        <v>3076001.92000002</v>
      </c>
      <c r="BA51" s="295">
        <v>8597111.32999995</v>
      </c>
      <c r="BB51" s="293">
        <f t="shared" si="20"/>
        <v>99.9268211915742</v>
      </c>
      <c r="BC51" s="315">
        <f t="shared" si="21"/>
        <v>9.60484622654141</v>
      </c>
      <c r="BD51" s="315">
        <f t="shared" si="25"/>
        <v>9.60484622654141</v>
      </c>
      <c r="BE51" s="315" t="str">
        <f t="shared" si="26"/>
        <v>5-10</v>
      </c>
      <c r="BF51" s="315">
        <f t="shared" si="27"/>
        <v>99.9268211915742</v>
      </c>
      <c r="BG51" s="315">
        <f t="shared" si="28"/>
        <v>9.60484622654141</v>
      </c>
      <c r="BH51" s="315" t="str">
        <f t="shared" si="29"/>
        <v>5-10</v>
      </c>
      <c r="BI51" s="275"/>
      <c r="BJ51" s="24">
        <f t="shared" si="34"/>
        <v>340623.176</v>
      </c>
      <c r="BK51" s="315">
        <f t="shared" si="35"/>
        <v>9.53864768683276</v>
      </c>
      <c r="BL51" s="315" t="str">
        <f t="shared" si="12"/>
        <v>5-10</v>
      </c>
      <c r="BM51" s="326"/>
      <c r="BN51" s="50"/>
      <c r="BO51" s="50"/>
      <c r="BP51" s="275"/>
      <c r="BQ51" s="275"/>
      <c r="BR51" s="275"/>
    </row>
    <row r="52" s="262" customFormat="1" ht="24.95" hidden="1" customHeight="1" spans="1:70">
      <c r="A52" s="277">
        <v>45</v>
      </c>
      <c r="B52" s="278" t="s">
        <v>289</v>
      </c>
      <c r="C52" s="278" t="s">
        <v>99</v>
      </c>
      <c r="D52" s="278" t="s">
        <v>99</v>
      </c>
      <c r="E52" s="278" t="s">
        <v>100</v>
      </c>
      <c r="F52" s="278" t="s">
        <v>326</v>
      </c>
      <c r="G52" s="279" t="s">
        <v>327</v>
      </c>
      <c r="H52" s="280" t="s">
        <v>109</v>
      </c>
      <c r="I52" s="280"/>
      <c r="J52" s="280"/>
      <c r="K52" s="280"/>
      <c r="L52" s="280">
        <v>1</v>
      </c>
      <c r="M52" s="280">
        <v>0</v>
      </c>
      <c r="N52" s="280">
        <v>1</v>
      </c>
      <c r="O52" s="278"/>
      <c r="P52" s="278"/>
      <c r="Q52" s="297"/>
      <c r="R52" s="277"/>
      <c r="S52" s="277"/>
      <c r="T52" s="298"/>
      <c r="U52" s="299">
        <f t="shared" si="15"/>
        <v>0</v>
      </c>
      <c r="V52" s="277">
        <v>0</v>
      </c>
      <c r="W52" s="277">
        <v>0</v>
      </c>
      <c r="X52" s="277">
        <v>0</v>
      </c>
      <c r="Y52" s="277">
        <v>0</v>
      </c>
      <c r="Z52" s="277">
        <v>265</v>
      </c>
      <c r="AA52" s="301">
        <f t="shared" ref="AA52:AA59" si="37">(X52*Y52)+Z52</f>
        <v>265</v>
      </c>
      <c r="AB52" s="299">
        <v>0</v>
      </c>
      <c r="AC52" s="299">
        <v>0</v>
      </c>
      <c r="AD52" s="301">
        <v>0</v>
      </c>
      <c r="AE52" s="299">
        <v>0</v>
      </c>
      <c r="AF52" s="299">
        <v>0</v>
      </c>
      <c r="AG52" s="301">
        <f t="shared" si="0"/>
        <v>0</v>
      </c>
      <c r="AH52" s="277"/>
      <c r="AI52" s="307"/>
      <c r="AJ52" s="308"/>
      <c r="AK52" s="299">
        <f t="shared" si="17"/>
        <v>265</v>
      </c>
      <c r="AL52" s="277"/>
      <c r="AM52" s="277">
        <v>0</v>
      </c>
      <c r="AN52" s="299">
        <v>0</v>
      </c>
      <c r="AO52" s="299">
        <v>241.78</v>
      </c>
      <c r="AP52" s="299">
        <f t="shared" si="36"/>
        <v>241.78</v>
      </c>
      <c r="AQ52" s="313"/>
      <c r="AR52" s="299">
        <f t="shared" si="30"/>
        <v>23.22</v>
      </c>
      <c r="AS52" s="317">
        <f t="shared" si="31"/>
        <v>8.76226415094339</v>
      </c>
      <c r="AT52" s="317" t="str">
        <f t="shared" si="2"/>
        <v>5-10</v>
      </c>
      <c r="AU52" s="317"/>
      <c r="AV52" s="297">
        <f t="shared" si="32"/>
        <v>91.2377358490566</v>
      </c>
      <c r="AW52" s="297">
        <f t="shared" si="33"/>
        <v>91.2377358490566</v>
      </c>
      <c r="AX52" s="299">
        <v>-363.44</v>
      </c>
      <c r="AY52" s="299">
        <v>2188.11</v>
      </c>
      <c r="AZ52" s="299">
        <v>2188.11</v>
      </c>
      <c r="BA52" s="299">
        <v>-363.44</v>
      </c>
      <c r="BB52" s="297">
        <f t="shared" si="20"/>
        <v>100</v>
      </c>
      <c r="BC52" s="317">
        <f t="shared" si="21"/>
        <v>8.76226415094339</v>
      </c>
      <c r="BD52" s="317">
        <f t="shared" si="25"/>
        <v>8.76226415094339</v>
      </c>
      <c r="BE52" s="317" t="str">
        <f t="shared" si="26"/>
        <v>5-10</v>
      </c>
      <c r="BF52" s="317">
        <f t="shared" si="27"/>
        <v>100</v>
      </c>
      <c r="BG52" s="317">
        <f t="shared" si="28"/>
        <v>8.76226415094339</v>
      </c>
      <c r="BH52" s="317" t="str">
        <f t="shared" si="29"/>
        <v>5-10</v>
      </c>
      <c r="BI52" s="323"/>
      <c r="BJ52" s="301">
        <f t="shared" si="34"/>
        <v>241.78</v>
      </c>
      <c r="BK52" s="317">
        <f t="shared" si="35"/>
        <v>8.76226415094339</v>
      </c>
      <c r="BL52" s="317" t="str">
        <f t="shared" si="12"/>
        <v>5-10</v>
      </c>
      <c r="BM52" s="335" t="s">
        <v>328</v>
      </c>
      <c r="BN52" s="278"/>
      <c r="BO52" s="278"/>
      <c r="BP52" s="323"/>
      <c r="BQ52" s="323"/>
      <c r="BR52" s="323"/>
    </row>
    <row r="53" s="262" customFormat="1" ht="24.95" hidden="1" customHeight="1" spans="1:70">
      <c r="A53" s="277">
        <v>46</v>
      </c>
      <c r="B53" s="278" t="s">
        <v>289</v>
      </c>
      <c r="C53" s="278" t="s">
        <v>99</v>
      </c>
      <c r="D53" s="278" t="s">
        <v>99</v>
      </c>
      <c r="E53" s="278" t="s">
        <v>100</v>
      </c>
      <c r="F53" s="278" t="s">
        <v>329</v>
      </c>
      <c r="G53" s="279" t="s">
        <v>330</v>
      </c>
      <c r="H53" s="280" t="s">
        <v>105</v>
      </c>
      <c r="I53" s="280"/>
      <c r="J53" s="280"/>
      <c r="K53" s="280"/>
      <c r="L53" s="280">
        <v>3</v>
      </c>
      <c r="M53" s="280">
        <v>85</v>
      </c>
      <c r="N53" s="280">
        <v>2</v>
      </c>
      <c r="O53" s="278"/>
      <c r="P53" s="278"/>
      <c r="Q53" s="297"/>
      <c r="R53" s="277"/>
      <c r="S53" s="277"/>
      <c r="T53" s="298"/>
      <c r="U53" s="299">
        <f t="shared" si="15"/>
        <v>0</v>
      </c>
      <c r="V53" s="277">
        <v>0</v>
      </c>
      <c r="W53" s="277">
        <v>0</v>
      </c>
      <c r="X53" s="277">
        <v>0</v>
      </c>
      <c r="Y53" s="277">
        <v>0</v>
      </c>
      <c r="Z53" s="277">
        <v>15800</v>
      </c>
      <c r="AA53" s="301">
        <f t="shared" si="37"/>
        <v>15800</v>
      </c>
      <c r="AB53" s="299">
        <v>0</v>
      </c>
      <c r="AC53" s="299">
        <v>0</v>
      </c>
      <c r="AD53" s="301">
        <v>0</v>
      </c>
      <c r="AE53" s="299">
        <v>0</v>
      </c>
      <c r="AF53" s="299">
        <v>0</v>
      </c>
      <c r="AG53" s="301">
        <f t="shared" si="0"/>
        <v>0</v>
      </c>
      <c r="AH53" s="277"/>
      <c r="AI53" s="307"/>
      <c r="AJ53" s="308"/>
      <c r="AK53" s="299">
        <f t="shared" si="17"/>
        <v>15800</v>
      </c>
      <c r="AL53" s="277"/>
      <c r="AM53" s="277">
        <v>0</v>
      </c>
      <c r="AN53" s="299">
        <v>12675</v>
      </c>
      <c r="AO53" s="299">
        <v>1596.38</v>
      </c>
      <c r="AP53" s="299">
        <f t="shared" si="36"/>
        <v>14271.38</v>
      </c>
      <c r="AQ53" s="313"/>
      <c r="AR53" s="299">
        <f t="shared" si="30"/>
        <v>1528.62</v>
      </c>
      <c r="AS53" s="317">
        <f t="shared" si="31"/>
        <v>9.67481012658227</v>
      </c>
      <c r="AT53" s="317" t="str">
        <f t="shared" si="2"/>
        <v>5-10</v>
      </c>
      <c r="AU53" s="317"/>
      <c r="AV53" s="297">
        <f t="shared" si="32"/>
        <v>90.3251898734177</v>
      </c>
      <c r="AW53" s="297">
        <f t="shared" si="33"/>
        <v>90.3251898734177</v>
      </c>
      <c r="AX53" s="299">
        <v>326992.03</v>
      </c>
      <c r="AY53" s="299">
        <v>133708.07</v>
      </c>
      <c r="AZ53" s="299">
        <v>117574.07</v>
      </c>
      <c r="BA53" s="299">
        <v>343126.03</v>
      </c>
      <c r="BB53" s="297">
        <f t="shared" si="20"/>
        <v>87.9334134431826</v>
      </c>
      <c r="BC53" s="317">
        <f t="shared" si="21"/>
        <v>20.5739773452679</v>
      </c>
      <c r="BD53" s="317">
        <f t="shared" si="25"/>
        <v>20.5739773452679</v>
      </c>
      <c r="BE53" s="317" t="str">
        <f t="shared" si="26"/>
        <v>20-30</v>
      </c>
      <c r="BF53" s="317">
        <f t="shared" si="27"/>
        <v>87.9334134431826</v>
      </c>
      <c r="BG53" s="317">
        <f t="shared" si="28"/>
        <v>20.5739773452679</v>
      </c>
      <c r="BH53" s="317" t="str">
        <f t="shared" si="29"/>
        <v>20-30</v>
      </c>
      <c r="BI53" s="323"/>
      <c r="BJ53" s="301">
        <f t="shared" si="34"/>
        <v>14271.38</v>
      </c>
      <c r="BK53" s="317">
        <f t="shared" si="35"/>
        <v>9.67481012658227</v>
      </c>
      <c r="BL53" s="317" t="str">
        <f t="shared" si="12"/>
        <v>5-10</v>
      </c>
      <c r="BM53" s="335" t="s">
        <v>328</v>
      </c>
      <c r="BN53" s="278"/>
      <c r="BO53" s="278"/>
      <c r="BP53" s="323"/>
      <c r="BQ53" s="323"/>
      <c r="BR53" s="323"/>
    </row>
    <row r="54" s="262" customFormat="1" ht="24.95" hidden="1" customHeight="1" spans="1:70">
      <c r="A54" s="277">
        <v>47</v>
      </c>
      <c r="B54" s="278" t="s">
        <v>289</v>
      </c>
      <c r="C54" s="278" t="s">
        <v>99</v>
      </c>
      <c r="D54" s="278" t="s">
        <v>99</v>
      </c>
      <c r="E54" s="278" t="s">
        <v>100</v>
      </c>
      <c r="F54" s="278" t="s">
        <v>331</v>
      </c>
      <c r="G54" s="279" t="s">
        <v>332</v>
      </c>
      <c r="H54" s="280" t="s">
        <v>109</v>
      </c>
      <c r="I54" s="280"/>
      <c r="J54" s="280"/>
      <c r="K54" s="280"/>
      <c r="L54" s="280">
        <v>6</v>
      </c>
      <c r="M54" s="280">
        <v>85</v>
      </c>
      <c r="N54" s="280">
        <v>61</v>
      </c>
      <c r="O54" s="278"/>
      <c r="P54" s="278"/>
      <c r="Q54" s="297"/>
      <c r="R54" s="277"/>
      <c r="S54" s="277"/>
      <c r="T54" s="298"/>
      <c r="U54" s="299">
        <f t="shared" si="15"/>
        <v>0</v>
      </c>
      <c r="V54" s="277">
        <v>0</v>
      </c>
      <c r="W54" s="277">
        <v>0</v>
      </c>
      <c r="X54" s="277">
        <v>0</v>
      </c>
      <c r="Y54" s="277">
        <v>0</v>
      </c>
      <c r="Z54" s="277">
        <v>60000</v>
      </c>
      <c r="AA54" s="301">
        <f t="shared" si="37"/>
        <v>60000</v>
      </c>
      <c r="AB54" s="299">
        <v>0</v>
      </c>
      <c r="AC54" s="299">
        <v>0</v>
      </c>
      <c r="AD54" s="301">
        <v>0</v>
      </c>
      <c r="AE54" s="299">
        <v>0</v>
      </c>
      <c r="AF54" s="299">
        <v>0</v>
      </c>
      <c r="AG54" s="301">
        <f t="shared" si="0"/>
        <v>0</v>
      </c>
      <c r="AH54" s="277"/>
      <c r="AI54" s="307"/>
      <c r="AJ54" s="308"/>
      <c r="AK54" s="299">
        <f t="shared" si="17"/>
        <v>60000</v>
      </c>
      <c r="AL54" s="277"/>
      <c r="AM54" s="277">
        <v>0</v>
      </c>
      <c r="AN54" s="299">
        <v>3638</v>
      </c>
      <c r="AO54" s="299">
        <v>51065.52</v>
      </c>
      <c r="AP54" s="299">
        <f t="shared" si="36"/>
        <v>54703.52</v>
      </c>
      <c r="AQ54" s="313"/>
      <c r="AR54" s="299">
        <f t="shared" si="30"/>
        <v>5296.47999999996</v>
      </c>
      <c r="AS54" s="317">
        <f t="shared" si="31"/>
        <v>8.8274666666666</v>
      </c>
      <c r="AT54" s="317" t="str">
        <f t="shared" si="2"/>
        <v>5-10</v>
      </c>
      <c r="AU54" s="317"/>
      <c r="AV54" s="297">
        <f t="shared" si="32"/>
        <v>91.1725333333334</v>
      </c>
      <c r="AW54" s="297">
        <f t="shared" si="33"/>
        <v>91.1725333333334</v>
      </c>
      <c r="AX54" s="299">
        <v>570450.560000001</v>
      </c>
      <c r="AY54" s="299">
        <v>504749.96</v>
      </c>
      <c r="AZ54" s="299">
        <v>496663.96</v>
      </c>
      <c r="BA54" s="299">
        <v>578536.560000001</v>
      </c>
      <c r="BB54" s="297">
        <f t="shared" si="20"/>
        <v>98.3980186942462</v>
      </c>
      <c r="BC54" s="317">
        <f t="shared" si="21"/>
        <v>10.2880336066488</v>
      </c>
      <c r="BD54" s="317">
        <f t="shared" si="25"/>
        <v>10.2880336066488</v>
      </c>
      <c r="BE54" s="317" t="str">
        <f t="shared" si="26"/>
        <v>10-15</v>
      </c>
      <c r="BF54" s="317">
        <f t="shared" si="27"/>
        <v>98.3980186942462</v>
      </c>
      <c r="BG54" s="317">
        <f t="shared" si="28"/>
        <v>10.2880336066488</v>
      </c>
      <c r="BH54" s="317" t="str">
        <f t="shared" si="29"/>
        <v>10-15</v>
      </c>
      <c r="BI54" s="323"/>
      <c r="BJ54" s="301">
        <f t="shared" si="34"/>
        <v>54703.52</v>
      </c>
      <c r="BK54" s="317">
        <f t="shared" si="35"/>
        <v>8.8274666666666</v>
      </c>
      <c r="BL54" s="317" t="str">
        <f t="shared" si="12"/>
        <v>5-10</v>
      </c>
      <c r="BM54" s="335" t="s">
        <v>328</v>
      </c>
      <c r="BN54" s="278"/>
      <c r="BO54" s="336"/>
      <c r="BP54" s="323"/>
      <c r="BQ54" s="323"/>
      <c r="BR54" s="323"/>
    </row>
    <row r="55" s="262" customFormat="1" ht="24.95" hidden="1" customHeight="1" spans="1:70">
      <c r="A55" s="277">
        <v>48</v>
      </c>
      <c r="B55" s="278" t="s">
        <v>289</v>
      </c>
      <c r="C55" s="278" t="s">
        <v>99</v>
      </c>
      <c r="D55" s="278" t="s">
        <v>305</v>
      </c>
      <c r="E55" s="278" t="s">
        <v>168</v>
      </c>
      <c r="F55" s="278" t="s">
        <v>333</v>
      </c>
      <c r="G55" s="279" t="s">
        <v>334</v>
      </c>
      <c r="H55" s="280" t="s">
        <v>109</v>
      </c>
      <c r="I55" s="280"/>
      <c r="J55" s="280"/>
      <c r="K55" s="280"/>
      <c r="L55" s="280">
        <v>1</v>
      </c>
      <c r="M55" s="280">
        <v>1</v>
      </c>
      <c r="N55" s="280">
        <v>2</v>
      </c>
      <c r="O55" s="278"/>
      <c r="P55" s="278"/>
      <c r="Q55" s="297"/>
      <c r="R55" s="277"/>
      <c r="S55" s="277"/>
      <c r="T55" s="298"/>
      <c r="U55" s="299">
        <f t="shared" si="15"/>
        <v>0</v>
      </c>
      <c r="V55" s="277">
        <v>0</v>
      </c>
      <c r="W55" s="277">
        <v>0</v>
      </c>
      <c r="X55" s="277">
        <v>0</v>
      </c>
      <c r="Y55" s="277">
        <v>0</v>
      </c>
      <c r="Z55" s="277">
        <v>2360</v>
      </c>
      <c r="AA55" s="301">
        <f t="shared" si="37"/>
        <v>2360</v>
      </c>
      <c r="AB55" s="299">
        <v>0</v>
      </c>
      <c r="AC55" s="299">
        <v>0</v>
      </c>
      <c r="AD55" s="301">
        <v>0</v>
      </c>
      <c r="AE55" s="299">
        <v>0</v>
      </c>
      <c r="AF55" s="299">
        <v>0</v>
      </c>
      <c r="AG55" s="301">
        <f t="shared" si="0"/>
        <v>0</v>
      </c>
      <c r="AH55" s="277"/>
      <c r="AI55" s="307"/>
      <c r="AJ55" s="308"/>
      <c r="AK55" s="299">
        <f t="shared" si="17"/>
        <v>2360</v>
      </c>
      <c r="AL55" s="277"/>
      <c r="AM55" s="277">
        <v>0</v>
      </c>
      <c r="AN55" s="299">
        <v>115</v>
      </c>
      <c r="AO55" s="299">
        <v>2031.32</v>
      </c>
      <c r="AP55" s="299">
        <f t="shared" si="36"/>
        <v>2146.32</v>
      </c>
      <c r="AQ55" s="313"/>
      <c r="AR55" s="299">
        <f t="shared" si="30"/>
        <v>213.68</v>
      </c>
      <c r="AS55" s="317">
        <f t="shared" si="31"/>
        <v>9.0542372881356</v>
      </c>
      <c r="AT55" s="317" t="str">
        <f t="shared" si="2"/>
        <v>5-10</v>
      </c>
      <c r="AU55" s="317"/>
      <c r="AV55" s="297">
        <f t="shared" si="32"/>
        <v>90.9457627118644</v>
      </c>
      <c r="AW55" s="297">
        <f t="shared" si="33"/>
        <v>90.9457627118644</v>
      </c>
      <c r="AX55" s="299">
        <v>-1086.88</v>
      </c>
      <c r="AY55" s="299">
        <v>15068.4</v>
      </c>
      <c r="AZ55" s="299">
        <v>14648.4</v>
      </c>
      <c r="BA55" s="299">
        <v>-666.88</v>
      </c>
      <c r="BB55" s="297">
        <f t="shared" si="20"/>
        <v>97.2127100422075</v>
      </c>
      <c r="BC55" s="317">
        <f t="shared" si="21"/>
        <v>11.5891593992412</v>
      </c>
      <c r="BD55" s="317">
        <f t="shared" si="25"/>
        <v>11.5891593992412</v>
      </c>
      <c r="BE55" s="317" t="str">
        <f t="shared" si="26"/>
        <v>10-15</v>
      </c>
      <c r="BF55" s="317">
        <f t="shared" si="27"/>
        <v>97.2127100422075</v>
      </c>
      <c r="BG55" s="317">
        <f t="shared" si="28"/>
        <v>11.5891593992412</v>
      </c>
      <c r="BH55" s="317" t="str">
        <f t="shared" si="29"/>
        <v>10-15</v>
      </c>
      <c r="BI55" s="323"/>
      <c r="BJ55" s="301">
        <f t="shared" si="34"/>
        <v>2146.32</v>
      </c>
      <c r="BK55" s="317">
        <f t="shared" si="35"/>
        <v>9.0542372881356</v>
      </c>
      <c r="BL55" s="317" t="str">
        <f t="shared" si="12"/>
        <v>5-10</v>
      </c>
      <c r="BM55" s="335" t="s">
        <v>335</v>
      </c>
      <c r="BN55" s="278"/>
      <c r="BO55" s="336"/>
      <c r="BP55" s="323"/>
      <c r="BQ55" s="323"/>
      <c r="BR55" s="323"/>
    </row>
    <row r="56" s="262" customFormat="1" ht="24.95" hidden="1" customHeight="1" spans="1:70">
      <c r="A56" s="277">
        <v>49</v>
      </c>
      <c r="B56" s="278" t="s">
        <v>289</v>
      </c>
      <c r="C56" s="278" t="s">
        <v>99</v>
      </c>
      <c r="D56" s="278" t="s">
        <v>305</v>
      </c>
      <c r="E56" s="278" t="s">
        <v>168</v>
      </c>
      <c r="F56" s="278" t="s">
        <v>336</v>
      </c>
      <c r="G56" s="279" t="s">
        <v>337</v>
      </c>
      <c r="H56" s="280" t="s">
        <v>109</v>
      </c>
      <c r="I56" s="280"/>
      <c r="J56" s="280"/>
      <c r="K56" s="280"/>
      <c r="L56" s="280">
        <v>6</v>
      </c>
      <c r="M56" s="280">
        <v>81</v>
      </c>
      <c r="N56" s="280">
        <v>0</v>
      </c>
      <c r="O56" s="278"/>
      <c r="P56" s="278"/>
      <c r="Q56" s="297"/>
      <c r="R56" s="277"/>
      <c r="S56" s="277"/>
      <c r="T56" s="298"/>
      <c r="U56" s="299">
        <f t="shared" si="15"/>
        <v>0</v>
      </c>
      <c r="V56" s="277">
        <v>0</v>
      </c>
      <c r="W56" s="277">
        <v>0</v>
      </c>
      <c r="X56" s="277">
        <v>0</v>
      </c>
      <c r="Y56" s="277">
        <v>0</v>
      </c>
      <c r="Z56" s="277">
        <v>2850</v>
      </c>
      <c r="AA56" s="301">
        <f t="shared" si="37"/>
        <v>2850</v>
      </c>
      <c r="AB56" s="299">
        <v>0</v>
      </c>
      <c r="AC56" s="299">
        <v>0</v>
      </c>
      <c r="AD56" s="301">
        <v>0</v>
      </c>
      <c r="AE56" s="299">
        <v>0</v>
      </c>
      <c r="AF56" s="299">
        <v>0</v>
      </c>
      <c r="AG56" s="301">
        <f t="shared" si="0"/>
        <v>0</v>
      </c>
      <c r="AH56" s="277"/>
      <c r="AI56" s="307"/>
      <c r="AJ56" s="308"/>
      <c r="AK56" s="299">
        <f t="shared" si="17"/>
        <v>2850</v>
      </c>
      <c r="AL56" s="277"/>
      <c r="AM56" s="277">
        <v>0</v>
      </c>
      <c r="AN56" s="299">
        <v>2602</v>
      </c>
      <c r="AO56" s="299">
        <v>0</v>
      </c>
      <c r="AP56" s="299">
        <f t="shared" si="36"/>
        <v>2602</v>
      </c>
      <c r="AQ56" s="313"/>
      <c r="AR56" s="299">
        <f t="shared" si="30"/>
        <v>248</v>
      </c>
      <c r="AS56" s="317">
        <f t="shared" si="31"/>
        <v>8.70175438596491</v>
      </c>
      <c r="AT56" s="317" t="str">
        <f t="shared" si="2"/>
        <v>5-10</v>
      </c>
      <c r="AU56" s="317"/>
      <c r="AV56" s="297">
        <f t="shared" si="32"/>
        <v>91.2982456140351</v>
      </c>
      <c r="AW56" s="297">
        <f t="shared" si="33"/>
        <v>91.2982456140351</v>
      </c>
      <c r="AX56" s="299">
        <v>320501.01</v>
      </c>
      <c r="AY56" s="299">
        <v>33780.41</v>
      </c>
      <c r="AZ56" s="299">
        <v>33754.41</v>
      </c>
      <c r="BA56" s="299">
        <v>320527.01</v>
      </c>
      <c r="BB56" s="297">
        <f t="shared" si="20"/>
        <v>99.923032313699</v>
      </c>
      <c r="BC56" s="317">
        <f t="shared" si="21"/>
        <v>8.77202453324744</v>
      </c>
      <c r="BD56" s="317">
        <f t="shared" si="25"/>
        <v>8.77202453324744</v>
      </c>
      <c r="BE56" s="317" t="str">
        <f t="shared" si="26"/>
        <v>5-10</v>
      </c>
      <c r="BF56" s="317">
        <f t="shared" si="27"/>
        <v>99.923032313699</v>
      </c>
      <c r="BG56" s="317">
        <f t="shared" si="28"/>
        <v>8.77202453324744</v>
      </c>
      <c r="BH56" s="317" t="str">
        <f t="shared" si="29"/>
        <v>5-10</v>
      </c>
      <c r="BI56" s="323"/>
      <c r="BJ56" s="301">
        <f t="shared" si="34"/>
        <v>2602</v>
      </c>
      <c r="BK56" s="317">
        <f t="shared" si="35"/>
        <v>8.70175438596491</v>
      </c>
      <c r="BL56" s="317" t="str">
        <f t="shared" si="12"/>
        <v>5-10</v>
      </c>
      <c r="BM56" s="335" t="s">
        <v>335</v>
      </c>
      <c r="BN56" s="278"/>
      <c r="BO56" s="278"/>
      <c r="BP56" s="323"/>
      <c r="BQ56" s="323"/>
      <c r="BR56" s="323"/>
    </row>
    <row r="57" s="262" customFormat="1" ht="24.95" hidden="1" customHeight="1" spans="1:70">
      <c r="A57" s="277">
        <v>50</v>
      </c>
      <c r="B57" s="278" t="s">
        <v>289</v>
      </c>
      <c r="C57" s="278" t="s">
        <v>99</v>
      </c>
      <c r="D57" s="278" t="s">
        <v>305</v>
      </c>
      <c r="E57" s="278" t="s">
        <v>168</v>
      </c>
      <c r="F57" s="278" t="s">
        <v>338</v>
      </c>
      <c r="G57" s="279" t="s">
        <v>339</v>
      </c>
      <c r="H57" s="280" t="s">
        <v>105</v>
      </c>
      <c r="I57" s="280"/>
      <c r="J57" s="280"/>
      <c r="K57" s="280"/>
      <c r="L57" s="280">
        <v>3</v>
      </c>
      <c r="M57" s="280">
        <v>2</v>
      </c>
      <c r="N57" s="280">
        <v>0</v>
      </c>
      <c r="O57" s="278"/>
      <c r="P57" s="278"/>
      <c r="Q57" s="297"/>
      <c r="R57" s="277"/>
      <c r="S57" s="277"/>
      <c r="T57" s="298"/>
      <c r="U57" s="299">
        <f t="shared" si="15"/>
        <v>0</v>
      </c>
      <c r="V57" s="277">
        <v>0</v>
      </c>
      <c r="W57" s="277">
        <v>0</v>
      </c>
      <c r="X57" s="277">
        <v>0</v>
      </c>
      <c r="Y57" s="277">
        <v>0</v>
      </c>
      <c r="Z57" s="277">
        <v>3550</v>
      </c>
      <c r="AA57" s="301">
        <f t="shared" si="37"/>
        <v>3550</v>
      </c>
      <c r="AB57" s="299">
        <v>0</v>
      </c>
      <c r="AC57" s="299">
        <v>0</v>
      </c>
      <c r="AD57" s="301">
        <v>0</v>
      </c>
      <c r="AE57" s="299">
        <v>0</v>
      </c>
      <c r="AF57" s="299">
        <v>0</v>
      </c>
      <c r="AG57" s="301">
        <f t="shared" si="0"/>
        <v>0</v>
      </c>
      <c r="AH57" s="277"/>
      <c r="AI57" s="307"/>
      <c r="AJ57" s="308"/>
      <c r="AK57" s="299">
        <f t="shared" si="17"/>
        <v>3550</v>
      </c>
      <c r="AL57" s="277"/>
      <c r="AM57" s="277">
        <v>0</v>
      </c>
      <c r="AN57" s="299">
        <v>3220</v>
      </c>
      <c r="AO57" s="299">
        <v>0</v>
      </c>
      <c r="AP57" s="299">
        <f t="shared" si="36"/>
        <v>3220</v>
      </c>
      <c r="AQ57" s="313"/>
      <c r="AR57" s="299">
        <f t="shared" si="30"/>
        <v>330</v>
      </c>
      <c r="AS57" s="317">
        <f t="shared" si="31"/>
        <v>9.29577464788732</v>
      </c>
      <c r="AT57" s="317" t="str">
        <f t="shared" si="2"/>
        <v>5-10</v>
      </c>
      <c r="AU57" s="317"/>
      <c r="AV57" s="297">
        <f t="shared" si="32"/>
        <v>90.7042253521127</v>
      </c>
      <c r="AW57" s="297">
        <f t="shared" si="33"/>
        <v>90.7042253521127</v>
      </c>
      <c r="AX57" s="299">
        <v>-52</v>
      </c>
      <c r="AY57" s="299">
        <v>22507.9</v>
      </c>
      <c r="AZ57" s="299">
        <v>22502.9</v>
      </c>
      <c r="BA57" s="299">
        <v>-47</v>
      </c>
      <c r="BB57" s="297">
        <f t="shared" si="20"/>
        <v>99.9777855775083</v>
      </c>
      <c r="BC57" s="317">
        <f t="shared" si="21"/>
        <v>9.31592406772482</v>
      </c>
      <c r="BD57" s="317">
        <f t="shared" si="25"/>
        <v>9.31592406772482</v>
      </c>
      <c r="BE57" s="317" t="str">
        <f t="shared" si="26"/>
        <v>5-10</v>
      </c>
      <c r="BF57" s="317">
        <f t="shared" si="27"/>
        <v>99.9777855775083</v>
      </c>
      <c r="BG57" s="317">
        <f t="shared" si="28"/>
        <v>9.31592406772482</v>
      </c>
      <c r="BH57" s="317" t="str">
        <f t="shared" si="29"/>
        <v>5-10</v>
      </c>
      <c r="BI57" s="323"/>
      <c r="BJ57" s="301">
        <f t="shared" si="34"/>
        <v>3220</v>
      </c>
      <c r="BK57" s="317">
        <f t="shared" si="35"/>
        <v>9.29577464788732</v>
      </c>
      <c r="BL57" s="317" t="str">
        <f t="shared" si="12"/>
        <v>5-10</v>
      </c>
      <c r="BM57" s="335" t="s">
        <v>335</v>
      </c>
      <c r="BN57" s="278"/>
      <c r="BO57" s="278"/>
      <c r="BP57" s="323"/>
      <c r="BQ57" s="323"/>
      <c r="BR57" s="323"/>
    </row>
    <row r="58" s="262" customFormat="1" ht="24.95" hidden="1" customHeight="1" spans="1:70">
      <c r="A58" s="277">
        <v>51</v>
      </c>
      <c r="B58" s="278" t="s">
        <v>289</v>
      </c>
      <c r="C58" s="278" t="s">
        <v>99</v>
      </c>
      <c r="D58" s="278" t="s">
        <v>305</v>
      </c>
      <c r="E58" s="278" t="s">
        <v>168</v>
      </c>
      <c r="F58" s="278" t="s">
        <v>169</v>
      </c>
      <c r="G58" s="279">
        <v>1320104903020500</v>
      </c>
      <c r="H58" s="280" t="s">
        <v>105</v>
      </c>
      <c r="I58" s="280"/>
      <c r="J58" s="280"/>
      <c r="K58" s="280"/>
      <c r="L58" s="280">
        <v>24</v>
      </c>
      <c r="M58" s="280">
        <v>466</v>
      </c>
      <c r="N58" s="280">
        <v>1</v>
      </c>
      <c r="O58" s="278"/>
      <c r="P58" s="278"/>
      <c r="Q58" s="297"/>
      <c r="R58" s="277"/>
      <c r="S58" s="277"/>
      <c r="T58" s="298"/>
      <c r="U58" s="299">
        <f t="shared" si="15"/>
        <v>0</v>
      </c>
      <c r="V58" s="277">
        <v>0</v>
      </c>
      <c r="W58" s="277">
        <v>0</v>
      </c>
      <c r="X58" s="277">
        <v>0</v>
      </c>
      <c r="Y58" s="277">
        <v>0</v>
      </c>
      <c r="Z58" s="277">
        <v>26000</v>
      </c>
      <c r="AA58" s="301">
        <f t="shared" si="37"/>
        <v>26000</v>
      </c>
      <c r="AB58" s="299">
        <v>0</v>
      </c>
      <c r="AC58" s="299">
        <v>0</v>
      </c>
      <c r="AD58" s="301">
        <v>0</v>
      </c>
      <c r="AE58" s="299">
        <v>0</v>
      </c>
      <c r="AF58" s="299">
        <v>0</v>
      </c>
      <c r="AG58" s="301">
        <f t="shared" si="0"/>
        <v>0</v>
      </c>
      <c r="AH58" s="277"/>
      <c r="AI58" s="307"/>
      <c r="AJ58" s="297"/>
      <c r="AK58" s="299">
        <f t="shared" si="17"/>
        <v>26000</v>
      </c>
      <c r="AL58" s="277"/>
      <c r="AM58" s="277">
        <v>0</v>
      </c>
      <c r="AN58" s="299">
        <v>23189</v>
      </c>
      <c r="AO58" s="299">
        <v>604.91</v>
      </c>
      <c r="AP58" s="299">
        <f t="shared" si="36"/>
        <v>23793.91</v>
      </c>
      <c r="AQ58" s="313"/>
      <c r="AR58" s="299">
        <f t="shared" si="30"/>
        <v>2206.09</v>
      </c>
      <c r="AS58" s="317">
        <f t="shared" si="31"/>
        <v>8.48496153846154</v>
      </c>
      <c r="AT58" s="317" t="str">
        <f t="shared" si="2"/>
        <v>5-10</v>
      </c>
      <c r="AU58" s="317"/>
      <c r="AV58" s="297">
        <f t="shared" si="32"/>
        <v>91.5150384615385</v>
      </c>
      <c r="AW58" s="297">
        <f t="shared" si="33"/>
        <v>91.5150384615385</v>
      </c>
      <c r="AX58" s="299">
        <v>2262063.65</v>
      </c>
      <c r="AY58" s="299">
        <v>283594.59</v>
      </c>
      <c r="AZ58" s="299">
        <v>198776.15</v>
      </c>
      <c r="BA58" s="299">
        <v>2346882.09</v>
      </c>
      <c r="BB58" s="297">
        <f t="shared" si="20"/>
        <v>70.091657954406</v>
      </c>
      <c r="BC58" s="317">
        <f t="shared" si="21"/>
        <v>35.8555922646954</v>
      </c>
      <c r="BD58" s="317">
        <f t="shared" si="25"/>
        <v>35.8555922646954</v>
      </c>
      <c r="BE58" s="317" t="str">
        <f t="shared" si="26"/>
        <v>&gt;30</v>
      </c>
      <c r="BF58" s="317">
        <f t="shared" si="27"/>
        <v>70.091657954406</v>
      </c>
      <c r="BG58" s="317">
        <f t="shared" si="28"/>
        <v>35.8555922646954</v>
      </c>
      <c r="BH58" s="317" t="str">
        <f t="shared" si="29"/>
        <v>&gt;30</v>
      </c>
      <c r="BI58" s="323"/>
      <c r="BJ58" s="301">
        <f t="shared" si="34"/>
        <v>23793.91</v>
      </c>
      <c r="BK58" s="317">
        <f t="shared" si="35"/>
        <v>8.48496153846154</v>
      </c>
      <c r="BL58" s="317" t="str">
        <f t="shared" si="12"/>
        <v>5-10</v>
      </c>
      <c r="BM58" s="335" t="s">
        <v>335</v>
      </c>
      <c r="BN58" s="278"/>
      <c r="BO58" s="278"/>
      <c r="BP58" s="323"/>
      <c r="BQ58" s="323"/>
      <c r="BR58" s="323"/>
    </row>
    <row r="59" s="262" customFormat="1" ht="24.95" hidden="1" customHeight="1" spans="1:70">
      <c r="A59" s="277">
        <v>52</v>
      </c>
      <c r="B59" s="278" t="s">
        <v>289</v>
      </c>
      <c r="C59" s="278" t="s">
        <v>99</v>
      </c>
      <c r="D59" s="278" t="s">
        <v>305</v>
      </c>
      <c r="E59" s="278" t="s">
        <v>133</v>
      </c>
      <c r="F59" s="278" t="s">
        <v>170</v>
      </c>
      <c r="G59" s="279">
        <v>1320104906010100</v>
      </c>
      <c r="H59" s="280" t="s">
        <v>109</v>
      </c>
      <c r="I59" s="280"/>
      <c r="J59" s="280"/>
      <c r="K59" s="280"/>
      <c r="L59" s="280">
        <v>15</v>
      </c>
      <c r="M59" s="280">
        <v>3</v>
      </c>
      <c r="N59" s="280">
        <v>203</v>
      </c>
      <c r="O59" s="278"/>
      <c r="P59" s="278"/>
      <c r="Q59" s="297"/>
      <c r="R59" s="277"/>
      <c r="S59" s="277"/>
      <c r="T59" s="298"/>
      <c r="U59" s="299">
        <f t="shared" si="15"/>
        <v>0</v>
      </c>
      <c r="V59" s="277">
        <v>0</v>
      </c>
      <c r="W59" s="277">
        <v>0</v>
      </c>
      <c r="X59" s="277">
        <v>0</v>
      </c>
      <c r="Y59" s="277">
        <v>0</v>
      </c>
      <c r="Z59" s="277">
        <v>127000</v>
      </c>
      <c r="AA59" s="301">
        <f t="shared" si="37"/>
        <v>127000</v>
      </c>
      <c r="AB59" s="299">
        <v>0</v>
      </c>
      <c r="AC59" s="299">
        <v>0</v>
      </c>
      <c r="AD59" s="301">
        <v>0</v>
      </c>
      <c r="AE59" s="299">
        <v>0</v>
      </c>
      <c r="AF59" s="299">
        <v>0</v>
      </c>
      <c r="AG59" s="301">
        <f t="shared" si="0"/>
        <v>0</v>
      </c>
      <c r="AH59" s="277"/>
      <c r="AI59" s="307"/>
      <c r="AJ59" s="308"/>
      <c r="AK59" s="299">
        <f t="shared" si="17"/>
        <v>127000</v>
      </c>
      <c r="AL59" s="277"/>
      <c r="AM59" s="277">
        <v>0</v>
      </c>
      <c r="AN59" s="299">
        <v>175</v>
      </c>
      <c r="AO59" s="299">
        <v>115302.943</v>
      </c>
      <c r="AP59" s="299">
        <f t="shared" si="36"/>
        <v>115477.943</v>
      </c>
      <c r="AQ59" s="313"/>
      <c r="AR59" s="299">
        <f t="shared" si="30"/>
        <v>11522.0570000003</v>
      </c>
      <c r="AS59" s="317">
        <f t="shared" si="31"/>
        <v>9.07248582677187</v>
      </c>
      <c r="AT59" s="317" t="str">
        <f t="shared" si="2"/>
        <v>5-10</v>
      </c>
      <c r="AU59" s="317"/>
      <c r="AV59" s="297">
        <f t="shared" si="32"/>
        <v>90.9275141732281</v>
      </c>
      <c r="AW59" s="297">
        <f t="shared" si="33"/>
        <v>90.9275141732281</v>
      </c>
      <c r="AX59" s="299">
        <v>2892244.66</v>
      </c>
      <c r="AY59" s="299">
        <v>1037834.61</v>
      </c>
      <c r="AZ59" s="299">
        <v>1037835.61</v>
      </c>
      <c r="BA59" s="299">
        <v>2892243.66</v>
      </c>
      <c r="BB59" s="297">
        <f t="shared" si="20"/>
        <v>100.000096354466</v>
      </c>
      <c r="BC59" s="317">
        <f t="shared" si="21"/>
        <v>9.07239821405082</v>
      </c>
      <c r="BD59" s="317">
        <f t="shared" si="25"/>
        <v>9.07239821405082</v>
      </c>
      <c r="BE59" s="317" t="str">
        <f t="shared" si="26"/>
        <v>5-10</v>
      </c>
      <c r="BF59" s="317">
        <f t="shared" si="27"/>
        <v>100</v>
      </c>
      <c r="BG59" s="317">
        <f t="shared" si="28"/>
        <v>9.07248582677186</v>
      </c>
      <c r="BH59" s="317" t="str">
        <f t="shared" si="29"/>
        <v>5-10</v>
      </c>
      <c r="BI59" s="323"/>
      <c r="BJ59" s="301">
        <f t="shared" si="34"/>
        <v>115477.943</v>
      </c>
      <c r="BK59" s="317">
        <f t="shared" si="35"/>
        <v>9.07248582677187</v>
      </c>
      <c r="BL59" s="317" t="str">
        <f t="shared" si="12"/>
        <v>5-10</v>
      </c>
      <c r="BM59" s="335" t="s">
        <v>335</v>
      </c>
      <c r="BN59" s="278"/>
      <c r="BO59" s="278"/>
      <c r="BP59" s="323"/>
      <c r="BQ59" s="323"/>
      <c r="BR59" s="323"/>
    </row>
    <row r="60" s="263" customFormat="1" ht="25.5" hidden="1" customHeight="1" spans="1:70">
      <c r="A60" s="281" t="s">
        <v>340</v>
      </c>
      <c r="B60" s="282"/>
      <c r="C60" s="282"/>
      <c r="D60" s="282"/>
      <c r="E60" s="282"/>
      <c r="F60" s="282"/>
      <c r="G60" s="282"/>
      <c r="H60" s="283"/>
      <c r="I60" s="287">
        <f>SUM(I6:I33)</f>
        <v>270.7</v>
      </c>
      <c r="J60" s="287">
        <f>SUM(J6:J33)</f>
        <v>113.91</v>
      </c>
      <c r="K60" s="287">
        <f>SUM(K6:K33)</f>
        <v>384.61</v>
      </c>
      <c r="L60" s="287">
        <f>SUM(L6:L59)</f>
        <v>4332</v>
      </c>
      <c r="M60" s="287">
        <f>SUM(M6:M59)</f>
        <v>46496</v>
      </c>
      <c r="N60" s="287">
        <f>SUM(N6:N59)</f>
        <v>8710</v>
      </c>
      <c r="O60" s="287"/>
      <c r="P60" s="287"/>
      <c r="Q60" s="287"/>
      <c r="R60" s="287"/>
      <c r="S60" s="287">
        <f>SUM(S6:S59)</f>
        <v>19814760</v>
      </c>
      <c r="T60" s="287"/>
      <c r="U60" s="287">
        <f>SUM(U6:U59)</f>
        <v>19814760</v>
      </c>
      <c r="V60" s="287"/>
      <c r="W60" s="287"/>
      <c r="X60" s="287"/>
      <c r="Y60" s="287"/>
      <c r="Z60" s="287">
        <f>SUM(Z6:Z59)</f>
        <v>4864525</v>
      </c>
      <c r="AA60" s="287">
        <f>SUM(AA6:AA59)</f>
        <v>4864525</v>
      </c>
      <c r="AB60" s="287"/>
      <c r="AC60" s="287"/>
      <c r="AD60" s="287"/>
      <c r="AE60" s="287"/>
      <c r="AF60" s="287">
        <f t="shared" ref="AF60:AR60" si="38">SUM(AF6:AF59)</f>
        <v>3482820</v>
      </c>
      <c r="AG60" s="287">
        <f t="shared" si="38"/>
        <v>3482820</v>
      </c>
      <c r="AH60" s="287">
        <f t="shared" si="38"/>
        <v>2961799</v>
      </c>
      <c r="AI60" s="287">
        <f t="shared" si="38"/>
        <v>0</v>
      </c>
      <c r="AJ60" s="287">
        <f t="shared" si="38"/>
        <v>2520</v>
      </c>
      <c r="AK60" s="287">
        <f t="shared" si="38"/>
        <v>21198985</v>
      </c>
      <c r="AL60" s="287">
        <f t="shared" si="38"/>
        <v>0</v>
      </c>
      <c r="AM60" s="287">
        <f t="shared" si="38"/>
        <v>2961799</v>
      </c>
      <c r="AN60" s="287">
        <f t="shared" si="38"/>
        <v>10553229.75</v>
      </c>
      <c r="AO60" s="287">
        <f t="shared" si="38"/>
        <v>6086873.709</v>
      </c>
      <c r="AP60" s="287">
        <f t="shared" si="38"/>
        <v>19601902.459</v>
      </c>
      <c r="AQ60" s="318"/>
      <c r="AR60" s="287">
        <f t="shared" si="38"/>
        <v>1597082.541</v>
      </c>
      <c r="AS60" s="319">
        <f>(AR60/AK60)*100</f>
        <v>7.53376890921902</v>
      </c>
      <c r="AT60" s="287" t="str">
        <f t="shared" si="2"/>
        <v>5-10</v>
      </c>
      <c r="AU60" s="287"/>
      <c r="AV60" s="320">
        <f t="shared" si="32"/>
        <v>92.4662310907809</v>
      </c>
      <c r="AW60" s="320">
        <f t="shared" si="33"/>
        <v>92.4662310907809</v>
      </c>
      <c r="AX60" s="287">
        <f>SUM(AX6:AX59)</f>
        <v>322892663.37</v>
      </c>
      <c r="AY60" s="287">
        <f>SUM(AY6:AY59)</f>
        <v>163807255.04</v>
      </c>
      <c r="AZ60" s="287">
        <f>SUM(AZ6:AZ59)</f>
        <v>158878625.94</v>
      </c>
      <c r="BA60" s="287">
        <f>SUM(BA6:BA59)</f>
        <v>327817485.47</v>
      </c>
      <c r="BB60" s="320">
        <f>+AZ60/AY60%</f>
        <v>96.9912021913825</v>
      </c>
      <c r="BC60" s="320">
        <f t="shared" si="21"/>
        <v>10.3158908439896</v>
      </c>
      <c r="BD60" s="320">
        <f t="shared" si="25"/>
        <v>10.3158908439896</v>
      </c>
      <c r="BE60" s="287" t="str">
        <f t="shared" si="26"/>
        <v>10-15</v>
      </c>
      <c r="BF60" s="320">
        <f t="shared" si="27"/>
        <v>96.9912021913825</v>
      </c>
      <c r="BG60" s="320">
        <f t="shared" si="28"/>
        <v>10.3158908439896</v>
      </c>
      <c r="BH60" s="287" t="str">
        <f t="shared" si="29"/>
        <v>10-15</v>
      </c>
      <c r="BI60" s="287">
        <f>SUM(BI6:BI33)</f>
        <v>0</v>
      </c>
      <c r="BJ60" s="287">
        <f>SUM(BJ6:BJ59)</f>
        <v>19601902.459</v>
      </c>
      <c r="BK60" s="320">
        <f t="shared" si="35"/>
        <v>7.53376890921906</v>
      </c>
      <c r="BL60" s="287" t="str">
        <f t="shared" si="12"/>
        <v>5-10</v>
      </c>
      <c r="BM60" s="337"/>
      <c r="BN60" s="287"/>
      <c r="BO60" s="287"/>
      <c r="BP60" s="287"/>
      <c r="BQ60" s="287"/>
      <c r="BR60" s="287"/>
    </row>
    <row r="61" s="264" customFormat="1" ht="25.5" hidden="1" customHeight="1" spans="1:70">
      <c r="A61" s="281" t="s">
        <v>341</v>
      </c>
      <c r="B61" s="282"/>
      <c r="C61" s="282"/>
      <c r="D61" s="282"/>
      <c r="E61" s="282"/>
      <c r="F61" s="282"/>
      <c r="G61" s="282"/>
      <c r="H61" s="283"/>
      <c r="I61" s="287"/>
      <c r="J61" s="287"/>
      <c r="K61" s="287"/>
      <c r="L61" s="288"/>
      <c r="M61" s="288"/>
      <c r="N61" s="288"/>
      <c r="O61" s="288"/>
      <c r="P61" s="288"/>
      <c r="Q61" s="288"/>
      <c r="R61" s="288"/>
      <c r="S61" s="288"/>
      <c r="T61" s="288"/>
      <c r="U61" s="288">
        <f>'CF NEW'!N7</f>
        <v>6174.49999999991</v>
      </c>
      <c r="V61" s="288"/>
      <c r="W61" s="288"/>
      <c r="X61" s="288"/>
      <c r="Y61" s="288"/>
      <c r="Z61" s="288"/>
      <c r="AA61" s="302"/>
      <c r="AB61" s="288"/>
      <c r="AC61" s="288"/>
      <c r="AD61" s="288"/>
      <c r="AE61" s="288"/>
      <c r="AF61" s="288"/>
      <c r="AG61" s="302"/>
      <c r="AH61" s="288"/>
      <c r="AI61" s="288"/>
      <c r="AJ61" s="288"/>
      <c r="AK61" s="288">
        <f>U61</f>
        <v>6174.49999999991</v>
      </c>
      <c r="AL61" s="288"/>
      <c r="AM61" s="288"/>
      <c r="AN61" s="288"/>
      <c r="AO61" s="288"/>
      <c r="AP61" s="287"/>
      <c r="AQ61" s="318"/>
      <c r="AR61" s="288"/>
      <c r="AS61" s="288"/>
      <c r="AT61" s="288"/>
      <c r="AU61" s="288"/>
      <c r="AV61" s="288"/>
      <c r="AW61" s="322"/>
      <c r="AY61" s="288"/>
      <c r="AZ61" s="287"/>
      <c r="BA61" s="288"/>
      <c r="BB61" s="288"/>
      <c r="BC61" s="288"/>
      <c r="BD61" s="288"/>
      <c r="BE61" s="324"/>
      <c r="BF61" s="288"/>
      <c r="BG61" s="288"/>
      <c r="BH61" s="324"/>
      <c r="BI61" s="288"/>
      <c r="BJ61" s="287"/>
      <c r="BK61" s="288"/>
      <c r="BL61" s="288"/>
      <c r="BM61" s="337"/>
      <c r="BN61" s="287"/>
      <c r="BO61" s="287"/>
      <c r="BP61" s="287"/>
      <c r="BQ61" s="287"/>
      <c r="BR61" s="287"/>
    </row>
    <row r="62" s="264" customFormat="1" ht="25.5" customHeight="1" spans="1:70">
      <c r="A62" s="281" t="s">
        <v>342</v>
      </c>
      <c r="B62" s="282"/>
      <c r="C62" s="282"/>
      <c r="D62" s="282"/>
      <c r="E62" s="282"/>
      <c r="F62" s="282"/>
      <c r="G62" s="282"/>
      <c r="H62" s="283"/>
      <c r="I62" s="287"/>
      <c r="J62" s="287"/>
      <c r="K62" s="287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302"/>
      <c r="AB62" s="288"/>
      <c r="AC62" s="288"/>
      <c r="AD62" s="288"/>
      <c r="AE62" s="288"/>
      <c r="AF62" s="288"/>
      <c r="AG62" s="302"/>
      <c r="AH62" s="288"/>
      <c r="AI62" s="288"/>
      <c r="AJ62" s="288"/>
      <c r="AK62" s="288"/>
      <c r="AL62" s="288"/>
      <c r="AM62" s="302"/>
      <c r="AN62" s="302"/>
      <c r="AO62" s="302"/>
      <c r="AP62" s="302"/>
      <c r="AQ62" s="321"/>
      <c r="AR62" s="288"/>
      <c r="AS62" s="288"/>
      <c r="AT62" s="288"/>
      <c r="AU62" s="288"/>
      <c r="AV62" s="288"/>
      <c r="AW62" s="322"/>
      <c r="AX62" s="288"/>
      <c r="AY62" s="288"/>
      <c r="AZ62" s="288"/>
      <c r="BA62" s="288"/>
      <c r="BB62" s="288"/>
      <c r="BC62" s="288"/>
      <c r="BD62" s="288"/>
      <c r="BE62" s="324"/>
      <c r="BF62" s="288"/>
      <c r="BG62" s="288"/>
      <c r="BH62" s="324"/>
      <c r="BI62" s="288"/>
      <c r="BJ62" s="287"/>
      <c r="BK62" s="288"/>
      <c r="BL62" s="288"/>
      <c r="BM62" s="337"/>
      <c r="BN62" s="287"/>
      <c r="BO62" s="287"/>
      <c r="BP62" s="287"/>
      <c r="BQ62" s="287"/>
      <c r="BR62" s="287"/>
    </row>
    <row r="63" s="264" customFormat="1" ht="25.5" hidden="1" customHeight="1" spans="1:70">
      <c r="A63" s="281" t="s">
        <v>343</v>
      </c>
      <c r="B63" s="282"/>
      <c r="C63" s="282"/>
      <c r="D63" s="282"/>
      <c r="E63" s="282"/>
      <c r="F63" s="282"/>
      <c r="G63" s="282"/>
      <c r="H63" s="283"/>
      <c r="I63" s="287"/>
      <c r="J63" s="287"/>
      <c r="K63" s="287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302"/>
      <c r="AB63" s="288"/>
      <c r="AC63" s="288"/>
      <c r="AD63" s="288"/>
      <c r="AE63" s="288"/>
      <c r="AF63" s="288"/>
      <c r="AG63" s="302"/>
      <c r="AH63" s="288"/>
      <c r="AI63" s="288"/>
      <c r="AJ63" s="288"/>
      <c r="AK63" s="288"/>
      <c r="AL63" s="288"/>
      <c r="AM63" s="288"/>
      <c r="AN63" s="288"/>
      <c r="AO63" s="288"/>
      <c r="AP63" s="288"/>
      <c r="AQ63" s="321"/>
      <c r="AR63" s="288"/>
      <c r="AS63" s="288"/>
      <c r="AT63" s="288"/>
      <c r="AU63" s="288"/>
      <c r="AV63" s="288"/>
      <c r="AW63" s="322"/>
      <c r="AX63" s="288"/>
      <c r="AY63" s="288"/>
      <c r="AZ63" s="288"/>
      <c r="BA63" s="288"/>
      <c r="BB63" s="288"/>
      <c r="BC63" s="288"/>
      <c r="BD63" s="288"/>
      <c r="BE63" s="324"/>
      <c r="BF63" s="288"/>
      <c r="BG63" s="288"/>
      <c r="BH63" s="324"/>
      <c r="BI63" s="288"/>
      <c r="BJ63" s="287"/>
      <c r="BK63" s="288"/>
      <c r="BL63" s="288"/>
      <c r="BM63" s="337"/>
      <c r="BN63" s="287"/>
      <c r="BO63" s="287"/>
      <c r="BP63" s="287"/>
      <c r="BQ63" s="287"/>
      <c r="BR63" s="287"/>
    </row>
    <row r="64" s="264" customFormat="1" ht="25.5" customHeight="1" spans="1:70">
      <c r="A64" s="281" t="s">
        <v>344</v>
      </c>
      <c r="B64" s="282"/>
      <c r="C64" s="282"/>
      <c r="D64" s="282"/>
      <c r="E64" s="282"/>
      <c r="F64" s="282"/>
      <c r="G64" s="282"/>
      <c r="H64" s="283"/>
      <c r="I64" s="287"/>
      <c r="J64" s="287"/>
      <c r="K64" s="287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302"/>
      <c r="AB64" s="288"/>
      <c r="AC64" s="288"/>
      <c r="AD64" s="288"/>
      <c r="AE64" s="288"/>
      <c r="AF64" s="288"/>
      <c r="AG64" s="302"/>
      <c r="AH64" s="288"/>
      <c r="AI64" s="288"/>
      <c r="AJ64" s="288"/>
      <c r="AK64" s="288"/>
      <c r="AL64" s="288"/>
      <c r="AM64" s="302"/>
      <c r="AN64" s="302"/>
      <c r="AO64" s="302"/>
      <c r="AP64" s="302"/>
      <c r="AQ64" s="321"/>
      <c r="AR64" s="288"/>
      <c r="AS64" s="288"/>
      <c r="AT64" s="288"/>
      <c r="AU64" s="288"/>
      <c r="AV64" s="288"/>
      <c r="AW64" s="322"/>
      <c r="AX64" s="288"/>
      <c r="AY64" s="288"/>
      <c r="AZ64" s="288"/>
      <c r="BA64" s="288"/>
      <c r="BB64" s="288"/>
      <c r="BC64" s="288"/>
      <c r="BD64" s="288"/>
      <c r="BE64" s="324"/>
      <c r="BF64" s="288"/>
      <c r="BG64" s="288"/>
      <c r="BH64" s="324"/>
      <c r="BI64" s="288"/>
      <c r="BJ64" s="287"/>
      <c r="BK64" s="288"/>
      <c r="BL64" s="288"/>
      <c r="BM64" s="337"/>
      <c r="BN64" s="287"/>
      <c r="BO64" s="287"/>
      <c r="BP64" s="287"/>
      <c r="BQ64" s="287"/>
      <c r="BR64" s="287"/>
    </row>
    <row r="65" s="264" customFormat="1" ht="25.5" hidden="1" customHeight="1" spans="1:70">
      <c r="A65" s="281" t="s">
        <v>345</v>
      </c>
      <c r="B65" s="282"/>
      <c r="C65" s="282"/>
      <c r="D65" s="282"/>
      <c r="E65" s="282"/>
      <c r="F65" s="282"/>
      <c r="G65" s="282"/>
      <c r="H65" s="283"/>
      <c r="I65" s="288">
        <f t="shared" ref="I65:N65" si="39">SUM(I60:I63)</f>
        <v>270.7</v>
      </c>
      <c r="J65" s="288">
        <f t="shared" si="39"/>
        <v>113.91</v>
      </c>
      <c r="K65" s="288">
        <f t="shared" si="39"/>
        <v>384.61</v>
      </c>
      <c r="L65" s="288">
        <f t="shared" si="39"/>
        <v>4332</v>
      </c>
      <c r="M65" s="288">
        <f t="shared" si="39"/>
        <v>46496</v>
      </c>
      <c r="N65" s="288">
        <f t="shared" si="39"/>
        <v>8710</v>
      </c>
      <c r="O65" s="288"/>
      <c r="P65" s="288"/>
      <c r="Q65" s="288"/>
      <c r="R65" s="288"/>
      <c r="S65" s="288">
        <f>SUM(S60:S63)</f>
        <v>19814760</v>
      </c>
      <c r="T65" s="288"/>
      <c r="U65" s="288">
        <f>SUM(U60:U63)</f>
        <v>19820934.5</v>
      </c>
      <c r="V65" s="288"/>
      <c r="W65" s="288"/>
      <c r="X65" s="288"/>
      <c r="Y65" s="288"/>
      <c r="Z65" s="288">
        <f>SUM(Z60:Z63)</f>
        <v>4864525</v>
      </c>
      <c r="AA65" s="288">
        <f>SUM(AA60:AA63)</f>
        <v>4864525</v>
      </c>
      <c r="AB65" s="288"/>
      <c r="AC65" s="288"/>
      <c r="AD65" s="288"/>
      <c r="AE65" s="288"/>
      <c r="AF65" s="288">
        <f t="shared" ref="AF65:AP65" si="40">SUM(AF60:AF63)</f>
        <v>3482820</v>
      </c>
      <c r="AG65" s="288">
        <f t="shared" si="40"/>
        <v>3482820</v>
      </c>
      <c r="AH65" s="288">
        <f t="shared" si="40"/>
        <v>2961799</v>
      </c>
      <c r="AI65" s="288">
        <f t="shared" si="40"/>
        <v>0</v>
      </c>
      <c r="AJ65" s="288">
        <f t="shared" si="40"/>
        <v>2520</v>
      </c>
      <c r="AK65" s="288">
        <f t="shared" si="40"/>
        <v>21205159.5</v>
      </c>
      <c r="AL65" s="288">
        <f t="shared" si="40"/>
        <v>0</v>
      </c>
      <c r="AM65" s="288">
        <f t="shared" si="40"/>
        <v>2961799</v>
      </c>
      <c r="AN65" s="288">
        <f t="shared" si="40"/>
        <v>10553229.75</v>
      </c>
      <c r="AO65" s="288">
        <f t="shared" si="40"/>
        <v>6086873.709</v>
      </c>
      <c r="AP65" s="288">
        <f t="shared" si="40"/>
        <v>19601902.459</v>
      </c>
      <c r="AQ65" s="321"/>
      <c r="AR65" s="288">
        <f>AR60+AR61+AR62</f>
        <v>1597082.541</v>
      </c>
      <c r="AS65" s="319">
        <f>AR65/AK65*100</f>
        <v>7.53157523290501</v>
      </c>
      <c r="AT65" s="288" t="str">
        <f>IF(ISBLANK(AS65),"NA",IF(AS65&lt;0,"&lt;0",IF(AND(AS65&gt;=0,AS65&lt;5),"0-5",IF(AND(AS65&gt;=5,AS65&lt;10),"5-10",IF(AND(AS65&gt;=10,AS65&lt;=15),"10-15",IF(AND(AS65&gt;15,AS65&lt;=20),"15-20",IF(AND(AS65&gt;20,AS65&lt;=30),"20-30",IF(AS65&gt;30,"&gt;30","nill"))))))))</f>
        <v>5-10</v>
      </c>
      <c r="AU65" s="288"/>
      <c r="AV65" s="319">
        <f>AP65/AK65*100</f>
        <v>92.4393068535985</v>
      </c>
      <c r="AW65" s="320">
        <f>BJ65/AK65*100</f>
        <v>92.4393068535985</v>
      </c>
      <c r="AX65" s="288">
        <f>SUM(AX60:AX63)</f>
        <v>322892663.37</v>
      </c>
      <c r="AY65" s="288">
        <f>SUM(AY60:AY63)</f>
        <v>163807255.04</v>
      </c>
      <c r="AZ65" s="288">
        <f>SUM(AZ60:AZ63)</f>
        <v>158878625.94</v>
      </c>
      <c r="BA65" s="288">
        <f>SUM(BA60:BA63)</f>
        <v>327817485.47</v>
      </c>
      <c r="BB65" s="319">
        <f>AZ65/AY65*100</f>
        <v>96.9912021913825</v>
      </c>
      <c r="BC65" s="319">
        <f>(1-(AV65*BB65)/10000)*100</f>
        <v>10.3420049853138</v>
      </c>
      <c r="BD65" s="319">
        <f>((1-AW65*BB65/10000))*100</f>
        <v>10.3420049853138</v>
      </c>
      <c r="BE65" s="288" t="str">
        <f>IF(ISBLANK(BC65),"NA",IF(BC65&lt;0,"&lt;0",IF(AND(BC65&gt;=0,BC65&lt;5),"0-5",IF(AND(BC65&gt;=5,BC65&lt;10),"5-10",IF(AND(BC65&gt;=10,BC65&lt;=15),"10-15",IF(AND(BC65&gt;15,BC65&lt;=20),"15-20",IF(AND(BC65&gt;20,BC65&lt;=30),"20-30",IF(BC65&gt;30,"&gt;30","nill"))))))))</f>
        <v>10-15</v>
      </c>
      <c r="BF65" s="319">
        <f>(IF(((AZ65/AY65*100))&gt;100,100,((AZ65/AY65*100))))</f>
        <v>96.9912021913825</v>
      </c>
      <c r="BG65" s="319">
        <f>((1-AW65*BF65/10000))*100</f>
        <v>10.3420049853138</v>
      </c>
      <c r="BH65" s="288" t="str">
        <f>IF(ISBLANK(BG65),"NA",IF(BG65&lt;0,"&lt;0",IF(AND(BG65&gt;=0,BG65&lt;5),"0-5",IF(AND(BG65&gt;=5,BG65&lt;10),"5-10",IF(AND(BG65&gt;=10,BG65&lt;=15),"10-15",IF(AND(BG65&gt;15,BG65&lt;=20),"15-20",IF(AND(BG65&gt;20,BG65&lt;=30),"20-30",IF(BG65&gt;30,"&gt;30","nill"))))))))</f>
        <v>10-15</v>
      </c>
      <c r="BI65" s="288">
        <f>SUM(BI60:BI63)</f>
        <v>0</v>
      </c>
      <c r="BJ65" s="287">
        <f>SUM(BJ60:BJ63)</f>
        <v>19601902.459</v>
      </c>
      <c r="BK65" s="319">
        <f>+(AK65-BJ65)/AK65*100</f>
        <v>7.56069314640152</v>
      </c>
      <c r="BL65" s="287" t="str">
        <f>IF(ISBLANK(BK65),"NA",IF(BK65&lt;0,"&lt;0",IF(AND(BK65&gt;=0,BK65&lt;5),"0-5",IF(AND(BK65&gt;=5,BK65&lt;10),"5-10",IF(AND(BK65&gt;=10,BK65&lt;=15),"10-15",IF(AND(BK65&gt;15,BK65&lt;=20),"15-20",IF(AND(BK65&gt;20,BK65&lt;=30),"20-30",IF(BK65&gt;30,"&gt;30","nill"))))))))</f>
        <v>5-10</v>
      </c>
      <c r="BM65" s="337"/>
      <c r="BN65" s="287"/>
      <c r="BO65" s="287"/>
      <c r="BP65" s="287"/>
      <c r="BQ65" s="287"/>
      <c r="BR65" s="287"/>
    </row>
    <row r="67" customHeight="1" spans="5:40">
      <c r="E67" s="338"/>
      <c r="U67" s="339">
        <f>U65+Z65-AF65+AH65</f>
        <v>24164438.5</v>
      </c>
      <c r="AK67" s="339">
        <f>AK6+AK9+AK21</f>
        <v>2249220</v>
      </c>
      <c r="AL67" s="340">
        <v>2026657</v>
      </c>
      <c r="AM67" s="341">
        <f>(AK67-AL67)/AK67*100</f>
        <v>9.89511919687718</v>
      </c>
      <c r="AN67" s="339"/>
    </row>
    <row r="71" customHeight="1" spans="36:36">
      <c r="AJ71" s="9">
        <f>10838.7-2520</f>
        <v>8318.7</v>
      </c>
    </row>
  </sheetData>
  <autoFilter xmlns:etc="http://www.wps.cn/officeDocument/2017/etCustomData" ref="A4:BX65" etc:filterBottomFollowUsedRange="0">
    <filterColumn colId="41">
      <colorFilter cellColor="0" dxfId="1"/>
    </filterColumn>
    <extLst/>
  </autoFilter>
  <mergeCells count="68">
    <mergeCell ref="O2:S2"/>
    <mergeCell ref="V2:AG2"/>
    <mergeCell ref="V3:Y3"/>
    <mergeCell ref="AB3:AE3"/>
    <mergeCell ref="A60:H60"/>
    <mergeCell ref="A61:H61"/>
    <mergeCell ref="A62:H62"/>
    <mergeCell ref="A63:H63"/>
    <mergeCell ref="A64:H64"/>
    <mergeCell ref="A65:H65"/>
    <mergeCell ref="A2:A4"/>
    <mergeCell ref="B2:B4"/>
    <mergeCell ref="C2:C4"/>
    <mergeCell ref="D2:D4"/>
    <mergeCell ref="E2:E4"/>
    <mergeCell ref="F2:F4"/>
    <mergeCell ref="G2:G4"/>
    <mergeCell ref="H2:H4"/>
    <mergeCell ref="L2:L4"/>
    <mergeCell ref="O3:O4"/>
    <mergeCell ref="P3:P4"/>
    <mergeCell ref="Q3:Q4"/>
    <mergeCell ref="R3:R4"/>
    <mergeCell ref="S3:S4"/>
    <mergeCell ref="T3:T4"/>
    <mergeCell ref="U3:U4"/>
    <mergeCell ref="Z3:Z4"/>
    <mergeCell ref="AA3:AA4"/>
    <mergeCell ref="AF3:AF4"/>
    <mergeCell ref="AG3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S2:AS4"/>
    <mergeCell ref="AT2:AT4"/>
    <mergeCell ref="AV2:AV4"/>
    <mergeCell ref="AW2:AW4"/>
    <mergeCell ref="AX2:AX4"/>
    <mergeCell ref="AY2:AY4"/>
    <mergeCell ref="AZ2:AZ4"/>
    <mergeCell ref="BA2:BA4"/>
    <mergeCell ref="BB2:BB4"/>
    <mergeCell ref="BC2:BC4"/>
    <mergeCell ref="BD2:BD4"/>
    <mergeCell ref="BE2:BE4"/>
    <mergeCell ref="BF2:BF4"/>
    <mergeCell ref="BG2:BG4"/>
    <mergeCell ref="BH2:BH4"/>
    <mergeCell ref="BI2:BI4"/>
    <mergeCell ref="BJ2:BJ4"/>
    <mergeCell ref="BK2:BK4"/>
    <mergeCell ref="BL2:BL4"/>
    <mergeCell ref="BM2:BM4"/>
    <mergeCell ref="BN2:BN4"/>
    <mergeCell ref="BO2:BO4"/>
    <mergeCell ref="BP2:BP4"/>
    <mergeCell ref="BQ2:BQ4"/>
    <mergeCell ref="BR2:BR4"/>
    <mergeCell ref="I2:K3"/>
    <mergeCell ref="M2:N3"/>
  </mergeCells>
  <printOptions horizontalCentered="1"/>
  <pageMargins left="0" right="0" top="0.78740157480315" bottom="0" header="0.196850393700787" footer="0.196850393700787"/>
  <pageSetup paperSize="9" scale="40" orientation="landscape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73" zoomScaleNormal="73" zoomScaleSheetLayoutView="80" workbookViewId="0">
      <selection activeCell="L9" sqref="L9"/>
    </sheetView>
  </sheetViews>
  <sheetFormatPr defaultColWidth="11.8571428571429" defaultRowHeight="15.75"/>
  <cols>
    <col min="1" max="1" width="6.57142857142857" style="233" customWidth="1"/>
    <col min="2" max="2" width="11.1428571428571" style="233" customWidth="1"/>
    <col min="3" max="3" width="10.2857142857143" style="233" customWidth="1"/>
    <col min="4" max="4" width="25.2857142857143" style="233" customWidth="1"/>
    <col min="5" max="5" width="14.2857142857143" style="233" customWidth="1"/>
    <col min="6" max="6" width="10" style="233" customWidth="1"/>
    <col min="7" max="7" width="17.4285714285714" style="233" customWidth="1"/>
    <col min="8" max="8" width="13.2857142857143" style="233" customWidth="1"/>
    <col min="9" max="9" width="13" style="233" customWidth="1"/>
    <col min="10" max="11" width="11.8571428571429" style="233"/>
    <col min="12" max="12" width="12.7142857142857" style="233" customWidth="1"/>
    <col min="13" max="13" width="15.7142857142857" style="233" customWidth="1"/>
    <col min="14" max="14" width="11.8571428571429" style="233"/>
    <col min="15" max="15" width="14.8571428571429" style="233" customWidth="1"/>
    <col min="16" max="16" width="17.4285714285714" style="233" customWidth="1"/>
    <col min="17" max="17" width="22.1428571428571" style="233" customWidth="1"/>
    <col min="18" max="18" width="15.1428571428571" style="233" customWidth="1"/>
    <col min="19" max="19" width="17.5714285714286" style="233" customWidth="1"/>
    <col min="20" max="20" width="11.2857142857143" style="233" customWidth="1"/>
    <col min="21" max="21" width="15.4285714285714" style="233" customWidth="1"/>
    <col min="22" max="22" width="17.7142857142857" style="233" customWidth="1"/>
    <col min="23" max="23" width="11.8571428571429" style="233" customWidth="1"/>
    <col min="24" max="16384" width="11.8571428571429" style="233"/>
  </cols>
  <sheetData>
    <row r="1" ht="36.75" customHeight="1" spans="1:21">
      <c r="A1" s="234" t="s">
        <v>346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s="236" customFormat="1" ht="40.5" customHeight="1" spans="1:21">
      <c r="A2" s="133" t="s">
        <v>347</v>
      </c>
      <c r="B2" s="133" t="s">
        <v>90</v>
      </c>
      <c r="C2" s="133" t="s">
        <v>89</v>
      </c>
      <c r="D2" s="133" t="s">
        <v>348</v>
      </c>
      <c r="E2" s="133" t="s">
        <v>349</v>
      </c>
      <c r="F2" s="133" t="s">
        <v>350</v>
      </c>
      <c r="G2" s="133" t="s">
        <v>351</v>
      </c>
      <c r="H2" s="142" t="s">
        <v>352</v>
      </c>
      <c r="I2" s="133" t="s">
        <v>353</v>
      </c>
      <c r="J2" s="133" t="s">
        <v>354</v>
      </c>
      <c r="K2" s="134" t="s">
        <v>355</v>
      </c>
      <c r="L2" s="135"/>
      <c r="M2" s="135"/>
      <c r="N2" s="135"/>
      <c r="O2" s="136"/>
      <c r="P2" s="137" t="s">
        <v>356</v>
      </c>
      <c r="Q2" s="137" t="s">
        <v>357</v>
      </c>
      <c r="R2" s="137" t="s">
        <v>358</v>
      </c>
      <c r="S2" s="137" t="s">
        <v>359</v>
      </c>
      <c r="T2" s="137" t="s">
        <v>360</v>
      </c>
      <c r="U2" s="137" t="s">
        <v>361</v>
      </c>
    </row>
    <row r="3" s="236" customFormat="1" ht="66.75" customHeight="1" spans="1:21">
      <c r="A3" s="138"/>
      <c r="B3" s="138"/>
      <c r="C3" s="138"/>
      <c r="D3" s="138"/>
      <c r="E3" s="138"/>
      <c r="F3" s="138"/>
      <c r="G3" s="138"/>
      <c r="H3" s="142"/>
      <c r="I3" s="138"/>
      <c r="J3" s="138"/>
      <c r="K3" s="142" t="s">
        <v>362</v>
      </c>
      <c r="L3" s="142" t="s">
        <v>347</v>
      </c>
      <c r="M3" s="142" t="s">
        <v>363</v>
      </c>
      <c r="N3" s="142" t="s">
        <v>364</v>
      </c>
      <c r="O3" s="142" t="s">
        <v>365</v>
      </c>
      <c r="P3" s="140"/>
      <c r="Q3" s="140"/>
      <c r="R3" s="140"/>
      <c r="S3" s="140"/>
      <c r="T3" s="140"/>
      <c r="U3" s="140"/>
    </row>
    <row r="4" ht="61.5" customHeight="1" spans="1:21">
      <c r="A4" s="149">
        <v>1</v>
      </c>
      <c r="B4" s="250"/>
      <c r="C4" s="149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6"/>
      <c r="Q4" s="251"/>
      <c r="R4" s="251">
        <f>Q4-S4-T4</f>
        <v>0</v>
      </c>
      <c r="S4" s="251"/>
      <c r="T4" s="251"/>
      <c r="U4" s="251"/>
    </row>
    <row r="5" ht="56.25" customHeight="1" spans="1:21">
      <c r="A5" s="149">
        <v>2</v>
      </c>
      <c r="B5" s="250"/>
      <c r="C5" s="149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6"/>
      <c r="Q5" s="251"/>
      <c r="R5" s="251">
        <f>Q5-S5-T5</f>
        <v>0</v>
      </c>
      <c r="S5" s="251"/>
      <c r="T5" s="251"/>
      <c r="U5" s="251"/>
    </row>
    <row r="6" ht="36.75" customHeight="1" spans="1:21">
      <c r="A6" s="242"/>
      <c r="B6" s="243"/>
      <c r="C6" s="243"/>
      <c r="D6" s="243"/>
      <c r="E6" s="243"/>
      <c r="F6" s="243"/>
      <c r="G6" s="244"/>
      <c r="H6" s="242"/>
      <c r="I6" s="242"/>
      <c r="J6" s="242"/>
      <c r="K6" s="242"/>
      <c r="L6" s="242"/>
      <c r="M6" s="247"/>
      <c r="N6" s="247"/>
      <c r="O6" s="242"/>
      <c r="P6" s="257">
        <f t="shared" ref="P6:U6" si="0">SUM(P4:P5)</f>
        <v>0</v>
      </c>
      <c r="Q6" s="257">
        <f t="shared" si="0"/>
        <v>0</v>
      </c>
      <c r="R6" s="257">
        <f t="shared" si="0"/>
        <v>0</v>
      </c>
      <c r="S6" s="257">
        <f t="shared" si="0"/>
        <v>0</v>
      </c>
      <c r="T6" s="257">
        <f t="shared" si="0"/>
        <v>0</v>
      </c>
      <c r="U6" s="257">
        <f t="shared" si="0"/>
        <v>0</v>
      </c>
    </row>
    <row r="7" ht="61.5" customHeight="1" spans="1:21">
      <c r="A7" s="149"/>
      <c r="B7" s="250"/>
      <c r="C7" s="149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6"/>
      <c r="Q7" s="251"/>
      <c r="R7" s="251">
        <f>Q7-S7-T7</f>
        <v>0</v>
      </c>
      <c r="S7" s="251"/>
      <c r="T7" s="251"/>
      <c r="U7" s="251"/>
    </row>
    <row r="8" ht="56.25" customHeight="1" spans="1:21">
      <c r="A8" s="149"/>
      <c r="B8" s="250"/>
      <c r="C8" s="149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6"/>
      <c r="Q8" s="251"/>
      <c r="R8" s="251">
        <f>Q8-S8-T8</f>
        <v>0</v>
      </c>
      <c r="S8" s="251"/>
      <c r="T8" s="251"/>
      <c r="U8" s="251"/>
    </row>
    <row r="9" ht="61.5" customHeight="1" spans="1:21">
      <c r="A9" s="149"/>
      <c r="B9" s="250"/>
      <c r="C9" s="149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6"/>
      <c r="Q9" s="251"/>
      <c r="R9" s="251">
        <f>Q9-S9-T9</f>
        <v>0</v>
      </c>
      <c r="S9" s="251"/>
      <c r="T9" s="251"/>
      <c r="U9" s="251"/>
    </row>
    <row r="10" ht="36.75" customHeight="1" spans="1:21">
      <c r="A10" s="252"/>
      <c r="B10" s="253"/>
      <c r="C10" s="253"/>
      <c r="D10" s="253"/>
      <c r="E10" s="253"/>
      <c r="F10" s="253"/>
      <c r="G10" s="254"/>
      <c r="H10" s="252"/>
      <c r="I10" s="252"/>
      <c r="J10" s="252"/>
      <c r="K10" s="252"/>
      <c r="L10" s="252"/>
      <c r="M10" s="258"/>
      <c r="N10" s="258"/>
      <c r="O10" s="252"/>
      <c r="P10" s="259">
        <f t="shared" ref="P10:U10" si="1">SUM(P7:P9)</f>
        <v>0</v>
      </c>
      <c r="Q10" s="259">
        <f t="shared" si="1"/>
        <v>0</v>
      </c>
      <c r="R10" s="259">
        <f t="shared" si="1"/>
        <v>0</v>
      </c>
      <c r="S10" s="259">
        <f t="shared" si="1"/>
        <v>0</v>
      </c>
      <c r="T10" s="259">
        <f t="shared" si="1"/>
        <v>0</v>
      </c>
      <c r="U10" s="259">
        <f t="shared" si="1"/>
        <v>0</v>
      </c>
    </row>
    <row r="11" ht="61.5" customHeight="1" spans="1:21">
      <c r="A11" s="149"/>
      <c r="B11" s="250"/>
      <c r="C11" s="149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6"/>
      <c r="Q11" s="251"/>
      <c r="R11" s="251">
        <f>Q11-S11-T11</f>
        <v>0</v>
      </c>
      <c r="S11" s="251"/>
      <c r="T11" s="251"/>
      <c r="U11" s="251"/>
    </row>
    <row r="12" ht="56.25" customHeight="1" spans="1:21">
      <c r="A12" s="149"/>
      <c r="B12" s="250"/>
      <c r="C12" s="149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6"/>
      <c r="Q12" s="251"/>
      <c r="R12" s="251">
        <f>Q12-S12-T12</f>
        <v>0</v>
      </c>
      <c r="S12" s="251"/>
      <c r="T12" s="251"/>
      <c r="U12" s="251"/>
    </row>
    <row r="13" ht="61.5" customHeight="1" spans="1:21">
      <c r="A13" s="149"/>
      <c r="B13" s="250"/>
      <c r="C13" s="149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6"/>
      <c r="Q13" s="251"/>
      <c r="R13" s="251">
        <f>Q13-S13-T13</f>
        <v>0</v>
      </c>
      <c r="S13" s="251"/>
      <c r="T13" s="251"/>
      <c r="U13" s="251"/>
    </row>
    <row r="14" ht="36.75" customHeight="1" spans="1:21">
      <c r="A14" s="252"/>
      <c r="B14" s="253"/>
      <c r="C14" s="253"/>
      <c r="D14" s="253"/>
      <c r="E14" s="253"/>
      <c r="F14" s="253"/>
      <c r="G14" s="254"/>
      <c r="H14" s="252"/>
      <c r="I14" s="252"/>
      <c r="J14" s="252"/>
      <c r="K14" s="252"/>
      <c r="L14" s="252"/>
      <c r="M14" s="258"/>
      <c r="N14" s="258"/>
      <c r="O14" s="252"/>
      <c r="P14" s="259">
        <f t="shared" ref="P14:U14" si="2">SUM(P11:P13)</f>
        <v>0</v>
      </c>
      <c r="Q14" s="259">
        <f t="shared" si="2"/>
        <v>0</v>
      </c>
      <c r="R14" s="259">
        <f t="shared" si="2"/>
        <v>0</v>
      </c>
      <c r="S14" s="259">
        <f t="shared" si="2"/>
        <v>0</v>
      </c>
      <c r="T14" s="259">
        <f t="shared" si="2"/>
        <v>0</v>
      </c>
      <c r="U14" s="259">
        <f t="shared" si="2"/>
        <v>0</v>
      </c>
    </row>
    <row r="15" s="249" customFormat="1" ht="40.5" customHeight="1" spans="1:21">
      <c r="A15" s="255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>
        <f t="shared" ref="P15:U15" si="3">P6+P10+P14</f>
        <v>0</v>
      </c>
      <c r="Q15" s="255">
        <f t="shared" si="3"/>
        <v>0</v>
      </c>
      <c r="R15" s="255">
        <f t="shared" si="3"/>
        <v>0</v>
      </c>
      <c r="S15" s="255">
        <f t="shared" si="3"/>
        <v>0</v>
      </c>
      <c r="T15" s="255">
        <f t="shared" si="3"/>
        <v>0</v>
      </c>
      <c r="U15" s="255">
        <f t="shared" si="3"/>
        <v>0</v>
      </c>
    </row>
  </sheetData>
  <mergeCells count="18">
    <mergeCell ref="A1:U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  <mergeCell ref="T2:T3"/>
    <mergeCell ref="U2:U3"/>
  </mergeCells>
  <printOptions horizontalCentered="1"/>
  <pageMargins left="0" right="0" top="0.78740157480315" bottom="0" header="0.196850393700787" footer="0.196850393700787"/>
  <pageSetup paperSize="9" scale="5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4" zoomScaleNormal="84" zoomScaleSheetLayoutView="80" topLeftCell="D1" workbookViewId="0">
      <selection activeCell="L7" sqref="L7"/>
    </sheetView>
  </sheetViews>
  <sheetFormatPr defaultColWidth="11.8571428571429" defaultRowHeight="15"/>
  <cols>
    <col min="1" max="1" width="6.57142857142857" style="237" customWidth="1"/>
    <col min="2" max="2" width="24.8571428571429" style="238" customWidth="1"/>
    <col min="3" max="3" width="11.8571428571429" style="238"/>
    <col min="4" max="4" width="23.8571428571429" style="238" customWidth="1"/>
    <col min="5" max="5" width="12.4285714285714" style="238" customWidth="1"/>
    <col min="6" max="6" width="13.7142857142857" style="238" customWidth="1"/>
    <col min="7" max="7" width="18.4285714285714" style="237" customWidth="1"/>
    <col min="8" max="8" width="13.2857142857143" style="237" customWidth="1"/>
    <col min="9" max="9" width="13" style="237" customWidth="1"/>
    <col min="10" max="10" width="16.2857142857143" style="237" customWidth="1"/>
    <col min="11" max="11" width="23.5714285714286" style="237" customWidth="1"/>
    <col min="12" max="12" width="18" style="237" customWidth="1"/>
    <col min="13" max="13" width="21.8571428571429" style="239" customWidth="1"/>
    <col min="14" max="14" width="19" style="239" customWidth="1"/>
    <col min="15" max="15" width="19.8571428571429" style="237" customWidth="1"/>
    <col min="16" max="17" width="11.8571428571429" style="237" customWidth="1"/>
    <col min="18" max="16384" width="11.8571428571429" style="237"/>
  </cols>
  <sheetData>
    <row r="1" s="233" customFormat="1" ht="26.25" customHeight="1" spans="1:14">
      <c r="A1" s="230" t="s">
        <v>366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45"/>
      <c r="N1" s="246"/>
    </row>
    <row r="2" s="236" customFormat="1" ht="78.75" spans="1:15">
      <c r="A2" s="142" t="s">
        <v>347</v>
      </c>
      <c r="B2" s="142" t="s">
        <v>90</v>
      </c>
      <c r="C2" s="142" t="s">
        <v>89</v>
      </c>
      <c r="D2" s="142" t="s">
        <v>367</v>
      </c>
      <c r="E2" s="142" t="s">
        <v>349</v>
      </c>
      <c r="F2" s="142" t="s">
        <v>350</v>
      </c>
      <c r="G2" s="142" t="s">
        <v>351</v>
      </c>
      <c r="H2" s="142" t="s">
        <v>352</v>
      </c>
      <c r="I2" s="142" t="s">
        <v>368</v>
      </c>
      <c r="J2" s="142" t="s">
        <v>354</v>
      </c>
      <c r="K2" s="142" t="s">
        <v>369</v>
      </c>
      <c r="L2" s="142" t="s">
        <v>370</v>
      </c>
      <c r="M2" s="51" t="s">
        <v>371</v>
      </c>
      <c r="N2" s="51" t="s">
        <v>372</v>
      </c>
      <c r="O2" s="142" t="s">
        <v>176</v>
      </c>
    </row>
    <row r="3" s="233" customFormat="1" ht="45" customHeight="1" spans="1:15">
      <c r="A3" s="240">
        <v>1</v>
      </c>
      <c r="B3" s="240" t="s">
        <v>145</v>
      </c>
      <c r="C3" s="240" t="s">
        <v>99</v>
      </c>
      <c r="D3" s="240" t="s">
        <v>373</v>
      </c>
      <c r="E3" s="240" t="s">
        <v>374</v>
      </c>
      <c r="F3" s="240" t="s">
        <v>375</v>
      </c>
      <c r="G3" s="241">
        <v>34951</v>
      </c>
      <c r="H3" s="240">
        <v>1200</v>
      </c>
      <c r="I3" s="240" t="s">
        <v>376</v>
      </c>
      <c r="J3" s="240" t="s">
        <v>377</v>
      </c>
      <c r="K3" s="240" t="s">
        <v>118</v>
      </c>
      <c r="L3" s="240" t="s">
        <v>378</v>
      </c>
      <c r="M3" s="240">
        <v>400000</v>
      </c>
      <c r="N3" s="240">
        <v>20780</v>
      </c>
      <c r="O3" s="50"/>
    </row>
    <row r="4" s="233" customFormat="1" ht="45" customHeight="1" spans="1:15">
      <c r="A4" s="240">
        <v>2</v>
      </c>
      <c r="B4" s="240" t="s">
        <v>145</v>
      </c>
      <c r="C4" s="240" t="s">
        <v>99</v>
      </c>
      <c r="D4" s="240" t="s">
        <v>379</v>
      </c>
      <c r="E4" s="240" t="s">
        <v>380</v>
      </c>
      <c r="F4" s="240" t="s">
        <v>375</v>
      </c>
      <c r="G4" s="241">
        <v>39756</v>
      </c>
      <c r="H4" s="240">
        <v>1750</v>
      </c>
      <c r="I4" s="240" t="s">
        <v>376</v>
      </c>
      <c r="J4" s="240" t="s">
        <v>377</v>
      </c>
      <c r="K4" s="240" t="s">
        <v>120</v>
      </c>
      <c r="L4" s="240" t="s">
        <v>378</v>
      </c>
      <c r="M4" s="240">
        <v>1044488</v>
      </c>
      <c r="N4" s="240">
        <v>50137</v>
      </c>
      <c r="O4" s="50"/>
    </row>
    <row r="5" s="233" customFormat="1" ht="45" customHeight="1" spans="1:15">
      <c r="A5" s="240">
        <v>3</v>
      </c>
      <c r="B5" s="240" t="s">
        <v>145</v>
      </c>
      <c r="C5" s="240" t="s">
        <v>99</v>
      </c>
      <c r="D5" s="240" t="s">
        <v>381</v>
      </c>
      <c r="E5" s="240" t="s">
        <v>382</v>
      </c>
      <c r="F5" s="240" t="s">
        <v>375</v>
      </c>
      <c r="G5" s="241">
        <v>40849</v>
      </c>
      <c r="H5" s="240">
        <v>1250</v>
      </c>
      <c r="I5" s="240" t="s">
        <v>376</v>
      </c>
      <c r="J5" s="240" t="s">
        <v>377</v>
      </c>
      <c r="K5" s="240" t="s">
        <v>120</v>
      </c>
      <c r="L5" s="240" t="s">
        <v>378</v>
      </c>
      <c r="M5" s="240">
        <v>315633</v>
      </c>
      <c r="N5" s="240">
        <v>285492</v>
      </c>
      <c r="O5" s="50"/>
    </row>
    <row r="6" s="233" customFormat="1" ht="45" customHeight="1" spans="1:15">
      <c r="A6" s="240">
        <v>4</v>
      </c>
      <c r="B6" s="240" t="s">
        <v>145</v>
      </c>
      <c r="C6" s="240" t="s">
        <v>99</v>
      </c>
      <c r="D6" s="240" t="s">
        <v>383</v>
      </c>
      <c r="E6" s="240" t="s">
        <v>384</v>
      </c>
      <c r="F6" s="240" t="s">
        <v>375</v>
      </c>
      <c r="G6" s="241"/>
      <c r="H6" s="240">
        <v>600</v>
      </c>
      <c r="I6" s="240" t="s">
        <v>376</v>
      </c>
      <c r="J6" s="240" t="s">
        <v>377</v>
      </c>
      <c r="K6" s="240" t="s">
        <v>120</v>
      </c>
      <c r="L6" s="240" t="s">
        <v>378</v>
      </c>
      <c r="M6" s="240">
        <v>160000</v>
      </c>
      <c r="N6" s="240">
        <v>10670</v>
      </c>
      <c r="O6" s="50"/>
    </row>
    <row r="7" s="233" customFormat="1" ht="45" customHeight="1" spans="1:15">
      <c r="A7" s="240">
        <v>5</v>
      </c>
      <c r="B7" s="240" t="s">
        <v>145</v>
      </c>
      <c r="C7" s="240" t="s">
        <v>99</v>
      </c>
      <c r="D7" s="240" t="s">
        <v>385</v>
      </c>
      <c r="E7" s="240" t="s">
        <v>386</v>
      </c>
      <c r="F7" s="240" t="s">
        <v>375</v>
      </c>
      <c r="G7" s="241">
        <v>39647</v>
      </c>
      <c r="H7" s="240">
        <v>2000</v>
      </c>
      <c r="I7" s="240" t="s">
        <v>376</v>
      </c>
      <c r="J7" s="240" t="s">
        <v>377</v>
      </c>
      <c r="K7" s="240" t="s">
        <v>129</v>
      </c>
      <c r="L7" s="240" t="s">
        <v>378</v>
      </c>
      <c r="M7" s="240">
        <v>521678</v>
      </c>
      <c r="N7" s="240">
        <v>273822</v>
      </c>
      <c r="O7" s="50"/>
    </row>
    <row r="8" s="233" customFormat="1" ht="45" customHeight="1" spans="1:15">
      <c r="A8" s="240">
        <v>6</v>
      </c>
      <c r="B8" s="240" t="s">
        <v>145</v>
      </c>
      <c r="C8" s="240" t="s">
        <v>99</v>
      </c>
      <c r="D8" s="240" t="s">
        <v>387</v>
      </c>
      <c r="E8" s="240" t="s">
        <v>388</v>
      </c>
      <c r="F8" s="240" t="s">
        <v>375</v>
      </c>
      <c r="G8" s="241">
        <v>30583</v>
      </c>
      <c r="H8" s="240">
        <v>1600</v>
      </c>
      <c r="I8" s="240" t="s">
        <v>376</v>
      </c>
      <c r="J8" s="240" t="s">
        <v>377</v>
      </c>
      <c r="K8" s="240" t="s">
        <v>130</v>
      </c>
      <c r="L8" s="240" t="s">
        <v>378</v>
      </c>
      <c r="M8" s="240">
        <v>520000</v>
      </c>
      <c r="N8" s="240">
        <v>17340</v>
      </c>
      <c r="O8" s="50"/>
    </row>
    <row r="9" s="233" customFormat="1" ht="36.75" customHeight="1" spans="1:15">
      <c r="A9" s="242"/>
      <c r="B9" s="243"/>
      <c r="C9" s="243"/>
      <c r="D9" s="243"/>
      <c r="E9" s="243"/>
      <c r="F9" s="243"/>
      <c r="G9" s="244"/>
      <c r="H9" s="242"/>
      <c r="I9" s="242"/>
      <c r="J9" s="242"/>
      <c r="K9" s="242"/>
      <c r="L9" s="242"/>
      <c r="M9" s="247">
        <f>SUM(M3:M8)</f>
        <v>2961799</v>
      </c>
      <c r="N9" s="247">
        <f>SUM(N3:N8)</f>
        <v>658241</v>
      </c>
      <c r="O9" s="242"/>
    </row>
    <row r="11" spans="13:13">
      <c r="M11" s="248"/>
    </row>
  </sheetData>
  <mergeCells count="1">
    <mergeCell ref="A1:M1"/>
  </mergeCells>
  <printOptions horizontalCentered="1"/>
  <pageMargins left="0" right="0" top="0.78740157480315" bottom="0" header="0.196850393700787" footer="0.196850393700787"/>
  <pageSetup paperSize="9" scale="5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J14" sqref="J14"/>
    </sheetView>
  </sheetViews>
  <sheetFormatPr defaultColWidth="11.8571428571429" defaultRowHeight="15.75" outlineLevelRow="6"/>
  <cols>
    <col min="1" max="1" width="6.57142857142857" style="233" customWidth="1"/>
    <col min="2" max="2" width="10.2857142857143" style="233" customWidth="1"/>
    <col min="3" max="3" width="10" style="233" customWidth="1"/>
    <col min="4" max="4" width="13.5714285714286" style="233" customWidth="1"/>
    <col min="5" max="5" width="7.28571428571429" style="233" customWidth="1"/>
    <col min="6" max="6" width="10.5714285714286" style="233" customWidth="1"/>
    <col min="7" max="7" width="16.8571428571429" style="233" customWidth="1"/>
    <col min="8" max="8" width="11.5714285714286" style="233" customWidth="1"/>
    <col min="9" max="9" width="11.1428571428571" style="233" customWidth="1"/>
    <col min="10" max="10" width="10.4285714285714" style="233" customWidth="1"/>
    <col min="11" max="11" width="10.1428571428571" style="233" customWidth="1"/>
    <col min="12" max="12" width="16.5714285714286" style="233" customWidth="1"/>
    <col min="13" max="13" width="21" style="233" customWidth="1"/>
    <col min="14" max="14" width="17.5714285714286" style="233" customWidth="1"/>
    <col min="15" max="16384" width="11.8571428571429" style="233"/>
  </cols>
  <sheetData>
    <row r="1" ht="36.75" customHeight="1" spans="1:14">
      <c r="A1" s="234" t="s">
        <v>389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ht="87" customHeight="1" spans="1:15">
      <c r="A2" s="149" t="s">
        <v>347</v>
      </c>
      <c r="B2" s="149" t="s">
        <v>90</v>
      </c>
      <c r="C2" s="149" t="s">
        <v>89</v>
      </c>
      <c r="D2" s="149" t="s">
        <v>367</v>
      </c>
      <c r="E2" s="149" t="s">
        <v>349</v>
      </c>
      <c r="F2" s="149" t="s">
        <v>350</v>
      </c>
      <c r="G2" s="149" t="s">
        <v>351</v>
      </c>
      <c r="H2" s="149" t="s">
        <v>352</v>
      </c>
      <c r="I2" s="149" t="s">
        <v>368</v>
      </c>
      <c r="J2" s="149" t="s">
        <v>354</v>
      </c>
      <c r="K2" s="149" t="s">
        <v>369</v>
      </c>
      <c r="L2" s="149" t="s">
        <v>370</v>
      </c>
      <c r="M2" s="149" t="s">
        <v>390</v>
      </c>
      <c r="N2" s="149" t="s">
        <v>372</v>
      </c>
      <c r="O2" s="149" t="s">
        <v>361</v>
      </c>
    </row>
    <row r="3" ht="30" customHeight="1" spans="1:15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1: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</row>
  </sheetData>
  <mergeCells count="1">
    <mergeCell ref="A1:N1"/>
  </mergeCells>
  <printOptions horizontalCentered="1"/>
  <pageMargins left="0" right="0" top="0.78740157480315" bottom="0" header="0.196850393700787" footer="0.196850393700787"/>
  <pageSetup paperSize="9" scale="7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93" zoomScaleNormal="93" workbookViewId="0">
      <selection activeCell="H17" sqref="H17"/>
    </sheetView>
  </sheetViews>
  <sheetFormatPr defaultColWidth="9" defaultRowHeight="15"/>
  <cols>
    <col min="2" max="2" width="14.8571428571429" customWidth="1"/>
    <col min="3" max="3" width="11.4285714285714" customWidth="1"/>
    <col min="4" max="4" width="22.4285714285714" customWidth="1"/>
    <col min="5" max="5" width="19.8571428571429" customWidth="1"/>
    <col min="6" max="6" width="18.5714285714286" customWidth="1"/>
    <col min="7" max="7" width="20.1428571428571" customWidth="1"/>
    <col min="8" max="8" width="18.8571428571429" customWidth="1"/>
    <col min="9" max="9" width="21.8571428571429" customWidth="1"/>
    <col min="10" max="10" width="21.2857142857143" customWidth="1"/>
  </cols>
  <sheetData>
    <row r="1" ht="18" spans="1:10">
      <c r="A1" s="230" t="s">
        <v>391</v>
      </c>
      <c r="B1" s="230"/>
      <c r="C1" s="230"/>
      <c r="D1" s="230"/>
      <c r="E1" s="230"/>
      <c r="F1" s="230"/>
      <c r="G1" s="230"/>
      <c r="H1" s="230"/>
      <c r="I1" s="230"/>
      <c r="J1" s="230"/>
    </row>
    <row r="2" s="229" customFormat="1" ht="89.25" customHeight="1" spans="1:10">
      <c r="A2" s="142" t="s">
        <v>347</v>
      </c>
      <c r="B2" s="142" t="s">
        <v>90</v>
      </c>
      <c r="C2" s="142" t="s">
        <v>89</v>
      </c>
      <c r="D2" s="142" t="s">
        <v>392</v>
      </c>
      <c r="E2" s="142" t="s">
        <v>368</v>
      </c>
      <c r="F2" s="142" t="s">
        <v>354</v>
      </c>
      <c r="G2" s="142" t="s">
        <v>369</v>
      </c>
      <c r="H2" s="142" t="s">
        <v>370</v>
      </c>
      <c r="I2" s="142" t="s">
        <v>393</v>
      </c>
      <c r="J2" s="142" t="s">
        <v>361</v>
      </c>
    </row>
    <row r="3" ht="18.75" customHeight="1" spans="1:10">
      <c r="A3" s="231"/>
      <c r="B3" s="231"/>
      <c r="C3" s="231"/>
      <c r="D3" s="231"/>
      <c r="E3" s="231"/>
      <c r="F3" s="231"/>
      <c r="G3" s="231"/>
      <c r="H3" s="231"/>
      <c r="I3" s="231"/>
      <c r="J3" s="231"/>
    </row>
    <row r="4" spans="1:10">
      <c r="A4" s="232"/>
      <c r="B4" s="232"/>
      <c r="C4" s="232"/>
      <c r="D4" s="232"/>
      <c r="E4" s="232"/>
      <c r="F4" s="232"/>
      <c r="G4" s="232"/>
      <c r="H4" s="232"/>
      <c r="I4" s="232"/>
      <c r="J4" s="232"/>
    </row>
    <row r="5" spans="1:10">
      <c r="A5" s="232"/>
      <c r="B5" s="232"/>
      <c r="C5" s="232"/>
      <c r="D5" s="232"/>
      <c r="E5" s="232"/>
      <c r="F5" s="232"/>
      <c r="G5" s="232"/>
      <c r="H5" s="232"/>
      <c r="I5" s="232"/>
      <c r="J5" s="232"/>
    </row>
    <row r="6" spans="1:10">
      <c r="A6" s="232"/>
      <c r="B6" s="232"/>
      <c r="C6" s="232"/>
      <c r="D6" s="232"/>
      <c r="E6" s="232"/>
      <c r="F6" s="232"/>
      <c r="G6" s="232"/>
      <c r="H6" s="232"/>
      <c r="I6" s="232"/>
      <c r="J6" s="232"/>
    </row>
    <row r="7" spans="1:10">
      <c r="A7" s="232"/>
      <c r="B7" s="232"/>
      <c r="C7" s="232"/>
      <c r="D7" s="232"/>
      <c r="E7" s="232"/>
      <c r="F7" s="232"/>
      <c r="G7" s="232"/>
      <c r="H7" s="232"/>
      <c r="I7" s="232"/>
      <c r="J7" s="232"/>
    </row>
    <row r="8" spans="1:10">
      <c r="A8" s="232"/>
      <c r="B8" s="232"/>
      <c r="C8" s="232"/>
      <c r="D8" s="232"/>
      <c r="E8" s="232"/>
      <c r="F8" s="232"/>
      <c r="G8" s="232"/>
      <c r="H8" s="232"/>
      <c r="I8" s="232"/>
      <c r="J8" s="232"/>
    </row>
    <row r="9" spans="1:10">
      <c r="A9" s="232"/>
      <c r="B9" s="232"/>
      <c r="C9" s="232"/>
      <c r="D9" s="232"/>
      <c r="E9" s="232"/>
      <c r="F9" s="232"/>
      <c r="G9" s="232"/>
      <c r="H9" s="232"/>
      <c r="I9" s="232"/>
      <c r="J9" s="232"/>
    </row>
    <row r="10" spans="1:10">
      <c r="A10" s="232"/>
      <c r="B10" s="232"/>
      <c r="C10" s="232"/>
      <c r="D10" s="232"/>
      <c r="E10" s="232"/>
      <c r="F10" s="232"/>
      <c r="G10" s="232"/>
      <c r="H10" s="232"/>
      <c r="I10" s="232"/>
      <c r="J10" s="232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Input Energy</vt:lpstr>
      <vt:lpstr>Feeder Details</vt:lpstr>
      <vt:lpstr>T&amp;D Loss Abstract </vt:lpstr>
      <vt:lpstr>AT&amp;C Loss Abstract</vt:lpstr>
      <vt:lpstr>Feederwise Energy Audit</vt:lpstr>
      <vt:lpstr>EHT Installations</vt:lpstr>
      <vt:lpstr>Wheeled Energy</vt:lpstr>
      <vt:lpstr>Open Access</vt:lpstr>
      <vt:lpstr> IPP</vt:lpstr>
      <vt:lpstr>CF NEW</vt:lpstr>
      <vt:lpstr>Comparision</vt:lpstr>
      <vt:lpstr>Feederwise Energy Audit (4)</vt:lpstr>
      <vt:lpstr>Feederwise Energy Audit (3)</vt:lpstr>
      <vt:lpstr>Feederwise Energy Audit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komalavalli</dc:creator>
  <cp:lastModifiedBy>Admin</cp:lastModifiedBy>
  <dcterms:created xsi:type="dcterms:W3CDTF">2021-02-04T07:53:00Z</dcterms:created>
  <cp:lastPrinted>2022-07-11T10:59:00Z</cp:lastPrinted>
  <dcterms:modified xsi:type="dcterms:W3CDTF">2025-09-24T07:30:44Z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16EA853CD32347EF8542A4B5D5CED10C_13</vt:lpwstr>
  </property>
  <property fmtid="{D5CDD505-2E9C-101B-9397-08002B2CF9AE}" pid="3" name="KSOProductBuildVer">
    <vt:lpwstr>1033-12.2.0.22549</vt:lpwstr>
  </property>
</Properties>
</file>