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VISHNU\SRTPV AP347\"/>
    </mc:Choice>
  </mc:AlternateContent>
  <xr:revisionPtr revIDLastSave="0" documentId="13_ncr:1_{514693EC-49D5-449B-8968-0CA87AEE99D6}" xr6:coauthVersionLast="47" xr6:coauthVersionMax="47" xr10:uidLastSave="{00000000-0000-0000-0000-000000000000}"/>
  <bookViews>
    <workbookView xWindow="-120" yWindow="-120" windowWidth="29040" windowHeight="15720" firstSheet="3" activeTab="13" xr2:uid="{00000000-000D-0000-FFFF-FFFF00000000}"/>
  </bookViews>
  <sheets>
    <sheet name="APRIL-2024" sheetId="1" r:id="rId1"/>
    <sheet name="MAY-2024" sheetId="2" r:id="rId2"/>
    <sheet name="JUNE-2024" sheetId="3" r:id="rId3"/>
    <sheet name="JULY-2024" sheetId="4" r:id="rId4"/>
    <sheet name="AUG-2024" sheetId="5" r:id="rId5"/>
    <sheet name="SEPT-2024" sheetId="6" r:id="rId6"/>
    <sheet name="OCT-2024" sheetId="7" r:id="rId7"/>
    <sheet name="NOV-2024" sheetId="8" r:id="rId8"/>
    <sheet name="DEC-2024" sheetId="9" r:id="rId9"/>
    <sheet name="JAN-2025" sheetId="10" r:id="rId10"/>
    <sheet name="FEB-2025" sheetId="12" r:id="rId11"/>
    <sheet name="MAR-2025" sheetId="11" r:id="rId12"/>
    <sheet name="APRIL-2025" sheetId="13" r:id="rId13"/>
    <sheet name="MAY-2025" sheetId="14" r:id="rId14"/>
  </sheets>
  <definedNames>
    <definedName name="_xlnm.Print_Area" localSheetId="0">'APRIL-2024'!$A$2:$L$36</definedName>
    <definedName name="_xlnm.Print_Area" localSheetId="12">'APRIL-2025'!$A$1:$L$36</definedName>
    <definedName name="_xlnm.Print_Area" localSheetId="4">'AUG-2024'!$A$1:$L$42</definedName>
    <definedName name="_xlnm.Print_Area" localSheetId="8">'DEC-2024'!$A$1:$L$36</definedName>
    <definedName name="_xlnm.Print_Area" localSheetId="10">'FEB-2025'!$A$1:$L$36</definedName>
    <definedName name="_xlnm.Print_Area" localSheetId="9">'JAN-2025'!$A$1:$L$36</definedName>
    <definedName name="_xlnm.Print_Area" localSheetId="3">'JULY-2024'!$A$1:$L$36</definedName>
    <definedName name="_xlnm.Print_Area" localSheetId="2">'JUNE-2024'!$A$1:$L$36</definedName>
    <definedName name="_xlnm.Print_Area" localSheetId="11">'MAR-2025'!$A$1:$L$36</definedName>
    <definedName name="_xlnm.Print_Area" localSheetId="1">'MAY-2024'!$A$1:$L$36</definedName>
    <definedName name="_xlnm.Print_Area" localSheetId="13">'MAY-2025'!$A$1:$L$37</definedName>
    <definedName name="_xlnm.Print_Area" localSheetId="7">'NOV-2024'!$A$1:$L$36</definedName>
    <definedName name="_xlnm.Print_Area" localSheetId="6">'OCT-2024'!$A$1:$L$36</definedName>
    <definedName name="_xlnm.Print_Area" localSheetId="5">'SEPT-2024'!$A$1:$L$42</definedName>
  </definedNames>
  <calcPr calcId="191029"/>
</workbook>
</file>

<file path=xl/calcChain.xml><?xml version="1.0" encoding="utf-8"?>
<calcChain xmlns="http://schemas.openxmlformats.org/spreadsheetml/2006/main">
  <c r="K34" i="14" l="1"/>
  <c r="K33" i="14"/>
  <c r="K27" i="14"/>
  <c r="E100" i="14" l="1"/>
  <c r="E101" i="14" s="1"/>
  <c r="E103" i="14" s="1"/>
  <c r="E105" i="14" s="1"/>
  <c r="E108" i="14" s="1"/>
  <c r="K36" i="14"/>
  <c r="D35" i="14"/>
  <c r="D37" i="14" s="1"/>
  <c r="E28" i="14"/>
  <c r="D28" i="14"/>
  <c r="K23" i="14"/>
  <c r="K22" i="14"/>
  <c r="K20" i="14"/>
  <c r="E20" i="14"/>
  <c r="E22" i="14" s="1"/>
  <c r="D20" i="14"/>
  <c r="D22" i="14" s="1"/>
  <c r="K15" i="14"/>
  <c r="I15" i="14"/>
  <c r="K14" i="14"/>
  <c r="K16" i="14" s="1"/>
  <c r="E99" i="13"/>
  <c r="E100" i="13" s="1"/>
  <c r="E102" i="13" s="1"/>
  <c r="E104" i="13" s="1"/>
  <c r="E107" i="13" s="1"/>
  <c r="K35" i="13"/>
  <c r="D34" i="13"/>
  <c r="D36" i="13" s="1"/>
  <c r="E28" i="13"/>
  <c r="D28" i="13"/>
  <c r="K27" i="13"/>
  <c r="K23" i="13"/>
  <c r="K22" i="13"/>
  <c r="K25" i="13" s="1"/>
  <c r="K26" i="13" s="1"/>
  <c r="K20" i="13"/>
  <c r="E20" i="13"/>
  <c r="E22" i="13" s="1"/>
  <c r="D20" i="13"/>
  <c r="D22" i="13" s="1"/>
  <c r="K15" i="13"/>
  <c r="K16" i="13" s="1"/>
  <c r="I15" i="13"/>
  <c r="K14" i="13"/>
  <c r="E99" i="12"/>
  <c r="E100" i="12" s="1"/>
  <c r="E102" i="12" s="1"/>
  <c r="E104" i="12" s="1"/>
  <c r="E107" i="12" s="1"/>
  <c r="K35" i="12"/>
  <c r="D34" i="12"/>
  <c r="D36" i="12" s="1"/>
  <c r="E28" i="12"/>
  <c r="D28" i="12"/>
  <c r="K27" i="12"/>
  <c r="K23" i="12"/>
  <c r="K22" i="12"/>
  <c r="K20" i="12"/>
  <c r="E20" i="12"/>
  <c r="E22" i="12" s="1"/>
  <c r="D20" i="12"/>
  <c r="D22" i="12" s="1"/>
  <c r="K15" i="12"/>
  <c r="I15" i="12"/>
  <c r="K14" i="12"/>
  <c r="K16" i="12" s="1"/>
  <c r="K25" i="14" l="1"/>
  <c r="K26" i="14" s="1"/>
  <c r="D24" i="14"/>
  <c r="D26" i="14" s="1"/>
  <c r="E24" i="14"/>
  <c r="K9" i="14" s="1"/>
  <c r="K33" i="13"/>
  <c r="D24" i="13"/>
  <c r="E24" i="13"/>
  <c r="K25" i="12"/>
  <c r="K26" i="12" s="1"/>
  <c r="D24" i="12"/>
  <c r="E24" i="12"/>
  <c r="E26" i="14" l="1"/>
  <c r="K9" i="13"/>
  <c r="E26" i="13"/>
  <c r="K33" i="12"/>
  <c r="E26" i="12"/>
  <c r="K9" i="12"/>
  <c r="E100" i="11" l="1"/>
  <c r="E102" i="11" s="1"/>
  <c r="E104" i="11" s="1"/>
  <c r="E107" i="11" s="1"/>
  <c r="E99" i="11"/>
  <c r="K35" i="11"/>
  <c r="D34" i="11"/>
  <c r="D36" i="11" s="1"/>
  <c r="E28" i="11"/>
  <c r="D28" i="11"/>
  <c r="K27" i="11"/>
  <c r="K23" i="11"/>
  <c r="K22" i="11"/>
  <c r="K20" i="11"/>
  <c r="K25" i="11" s="1"/>
  <c r="K26" i="11" s="1"/>
  <c r="E20" i="11"/>
  <c r="E22" i="11" s="1"/>
  <c r="D20" i="11"/>
  <c r="D22" i="11" s="1"/>
  <c r="K15" i="11"/>
  <c r="K16" i="11" s="1"/>
  <c r="I15" i="11"/>
  <c r="K14" i="11"/>
  <c r="E99" i="10"/>
  <c r="E100" i="10" s="1"/>
  <c r="E102" i="10" s="1"/>
  <c r="E104" i="10" s="1"/>
  <c r="E107" i="10" s="1"/>
  <c r="K35" i="10"/>
  <c r="D34" i="10"/>
  <c r="D36" i="10" s="1"/>
  <c r="E28" i="10"/>
  <c r="D28" i="10"/>
  <c r="K27" i="10"/>
  <c r="K23" i="10"/>
  <c r="K22" i="10"/>
  <c r="K20" i="10"/>
  <c r="E20" i="10"/>
  <c r="E22" i="10" s="1"/>
  <c r="D20" i="10"/>
  <c r="D22" i="10" s="1"/>
  <c r="K15" i="10"/>
  <c r="I15" i="10"/>
  <c r="K14" i="10"/>
  <c r="K16" i="10" s="1"/>
  <c r="E99" i="9"/>
  <c r="E100" i="9" s="1"/>
  <c r="E102" i="9" s="1"/>
  <c r="E104" i="9" s="1"/>
  <c r="E107" i="9" s="1"/>
  <c r="K35" i="9"/>
  <c r="D34" i="9"/>
  <c r="D36" i="9" s="1"/>
  <c r="E28" i="9"/>
  <c r="D28" i="9"/>
  <c r="K27" i="9"/>
  <c r="K23" i="9"/>
  <c r="K22" i="9"/>
  <c r="K20" i="9"/>
  <c r="E20" i="9"/>
  <c r="E22" i="9" s="1"/>
  <c r="D20" i="9"/>
  <c r="D22" i="9" s="1"/>
  <c r="K15" i="9"/>
  <c r="I15" i="9"/>
  <c r="K14" i="9"/>
  <c r="E100" i="8"/>
  <c r="E102" i="8" s="1"/>
  <c r="E104" i="8" s="1"/>
  <c r="E107" i="8" s="1"/>
  <c r="E99" i="8"/>
  <c r="K35" i="8"/>
  <c r="D34" i="8"/>
  <c r="D36" i="8" s="1"/>
  <c r="E28" i="8"/>
  <c r="D28" i="8"/>
  <c r="K27" i="8"/>
  <c r="K23" i="8"/>
  <c r="K22" i="8"/>
  <c r="K20" i="8"/>
  <c r="K25" i="8" s="1"/>
  <c r="K26" i="8" s="1"/>
  <c r="E20" i="8"/>
  <c r="E22" i="8" s="1"/>
  <c r="D20" i="8"/>
  <c r="D22" i="8" s="1"/>
  <c r="K15" i="8"/>
  <c r="I15" i="8"/>
  <c r="K14" i="8"/>
  <c r="E99" i="7"/>
  <c r="E100" i="7" s="1"/>
  <c r="E102" i="7" s="1"/>
  <c r="E104" i="7" s="1"/>
  <c r="E107" i="7" s="1"/>
  <c r="K35" i="7"/>
  <c r="D34" i="7"/>
  <c r="D36" i="7" s="1"/>
  <c r="E28" i="7"/>
  <c r="D28" i="7"/>
  <c r="K27" i="7"/>
  <c r="K23" i="7"/>
  <c r="K22" i="7"/>
  <c r="K20" i="7"/>
  <c r="E20" i="7"/>
  <c r="E22" i="7" s="1"/>
  <c r="D20" i="7"/>
  <c r="D22" i="7" s="1"/>
  <c r="K15" i="7"/>
  <c r="I15" i="7"/>
  <c r="K14" i="7"/>
  <c r="K16" i="7" s="1"/>
  <c r="K25" i="7" l="1"/>
  <c r="K26" i="7" s="1"/>
  <c r="K25" i="9"/>
  <c r="K26" i="9" s="1"/>
  <c r="K16" i="8"/>
  <c r="K25" i="10"/>
  <c r="K26" i="10" s="1"/>
  <c r="K16" i="9"/>
  <c r="K33" i="9" s="1"/>
  <c r="E24" i="11"/>
  <c r="K9" i="11" s="1"/>
  <c r="D24" i="11"/>
  <c r="K33" i="11"/>
  <c r="E24" i="10"/>
  <c r="K9" i="10" s="1"/>
  <c r="D24" i="10"/>
  <c r="K33" i="10"/>
  <c r="E24" i="9"/>
  <c r="K9" i="9" s="1"/>
  <c r="D24" i="9"/>
  <c r="D24" i="8"/>
  <c r="E24" i="8"/>
  <c r="K9" i="8" s="1"/>
  <c r="K33" i="8"/>
  <c r="E24" i="7"/>
  <c r="E26" i="7" s="1"/>
  <c r="D24" i="7"/>
  <c r="K33" i="7"/>
  <c r="E26" i="11" l="1"/>
  <c r="E26" i="10"/>
  <c r="E26" i="9"/>
  <c r="E26" i="8"/>
  <c r="K9" i="7"/>
  <c r="K27" i="6" l="1"/>
  <c r="K20" i="6"/>
  <c r="E99" i="6"/>
  <c r="E100" i="6" s="1"/>
  <c r="E102" i="6" s="1"/>
  <c r="E104" i="6" s="1"/>
  <c r="E107" i="6" s="1"/>
  <c r="K35" i="6"/>
  <c r="D34" i="6"/>
  <c r="D36" i="6" s="1"/>
  <c r="E28" i="6"/>
  <c r="D28" i="6"/>
  <c r="K23" i="6"/>
  <c r="K25" i="6" s="1"/>
  <c r="K26" i="6" s="1"/>
  <c r="K22" i="6"/>
  <c r="E20" i="6"/>
  <c r="E22" i="6" s="1"/>
  <c r="D20" i="6"/>
  <c r="D22" i="6" s="1"/>
  <c r="K15" i="6"/>
  <c r="I15" i="6"/>
  <c r="K14" i="6"/>
  <c r="K16" i="6" s="1"/>
  <c r="E99" i="5"/>
  <c r="E100" i="5" s="1"/>
  <c r="E102" i="5" s="1"/>
  <c r="E104" i="5" s="1"/>
  <c r="E107" i="5" s="1"/>
  <c r="K35" i="5"/>
  <c r="D34" i="5"/>
  <c r="D36" i="5" s="1"/>
  <c r="E28" i="5"/>
  <c r="D28" i="5"/>
  <c r="K23" i="5"/>
  <c r="K22" i="5"/>
  <c r="K25" i="5" s="1"/>
  <c r="E20" i="5"/>
  <c r="E22" i="5" s="1"/>
  <c r="D20" i="5"/>
  <c r="D22" i="5" s="1"/>
  <c r="K15" i="5"/>
  <c r="I15" i="5"/>
  <c r="K14" i="5"/>
  <c r="K16" i="5" s="1"/>
  <c r="K35" i="2"/>
  <c r="K33" i="6" l="1"/>
  <c r="D24" i="6"/>
  <c r="E24" i="6"/>
  <c r="D24" i="5"/>
  <c r="E24" i="5"/>
  <c r="E26" i="5" s="1"/>
  <c r="K33" i="5"/>
  <c r="E99" i="4"/>
  <c r="E100" i="4" s="1"/>
  <c r="E102" i="4" s="1"/>
  <c r="E104" i="4" s="1"/>
  <c r="E107" i="4" s="1"/>
  <c r="D36" i="4"/>
  <c r="K35" i="4"/>
  <c r="D34" i="4"/>
  <c r="E28" i="4"/>
  <c r="D28" i="4"/>
  <c r="K23" i="4"/>
  <c r="K22" i="4"/>
  <c r="K20" i="4"/>
  <c r="K25" i="4" s="1"/>
  <c r="E20" i="4"/>
  <c r="E22" i="4" s="1"/>
  <c r="D20" i="4"/>
  <c r="D22" i="4" s="1"/>
  <c r="K15" i="4"/>
  <c r="I15" i="4"/>
  <c r="K14" i="4"/>
  <c r="K16" i="4" s="1"/>
  <c r="K33" i="4" s="1"/>
  <c r="E99" i="3"/>
  <c r="E100" i="3" s="1"/>
  <c r="E102" i="3" s="1"/>
  <c r="E104" i="3" s="1"/>
  <c r="E107" i="3" s="1"/>
  <c r="K35" i="3"/>
  <c r="D34" i="3"/>
  <c r="D36" i="3" s="1"/>
  <c r="E28" i="3"/>
  <c r="D28" i="3"/>
  <c r="K23" i="3"/>
  <c r="K22" i="3"/>
  <c r="K20" i="3"/>
  <c r="E20" i="3"/>
  <c r="E22" i="3" s="1"/>
  <c r="D20" i="3"/>
  <c r="D22" i="3" s="1"/>
  <c r="K15" i="3"/>
  <c r="I15" i="3"/>
  <c r="K14" i="3"/>
  <c r="F36" i="4"/>
  <c r="F36" i="3"/>
  <c r="F36" i="2"/>
  <c r="K9" i="6" l="1"/>
  <c r="E26" i="6"/>
  <c r="K9" i="5"/>
  <c r="E24" i="4"/>
  <c r="E26" i="4" s="1"/>
  <c r="D24" i="4"/>
  <c r="K9" i="4"/>
  <c r="E24" i="3"/>
  <c r="K9" i="3" s="1"/>
  <c r="K25" i="3"/>
  <c r="K16" i="3"/>
  <c r="D24" i="3"/>
  <c r="K21" i="1"/>
  <c r="K33" i="3" l="1"/>
  <c r="E26" i="3"/>
  <c r="E99" i="1" l="1"/>
  <c r="E100" i="1" s="1"/>
  <c r="E102" i="1" s="1"/>
  <c r="E104" i="1" s="1"/>
  <c r="E107" i="1" s="1"/>
  <c r="K35" i="1"/>
  <c r="D34" i="1"/>
  <c r="D36" i="1" s="1"/>
  <c r="E28" i="1"/>
  <c r="D28" i="1"/>
  <c r="K23" i="1"/>
  <c r="K22" i="1"/>
  <c r="K20" i="1"/>
  <c r="E20" i="1"/>
  <c r="E22" i="1" s="1"/>
  <c r="D20" i="1"/>
  <c r="D22" i="1" s="1"/>
  <c r="K15" i="1"/>
  <c r="I15" i="1"/>
  <c r="K14" i="1"/>
  <c r="K16" i="1" s="1"/>
  <c r="F36" i="1"/>
  <c r="K25" i="1" l="1"/>
  <c r="D24" i="1"/>
  <c r="E24" i="1"/>
  <c r="K9" i="1" s="1"/>
  <c r="K33" i="1"/>
  <c r="E99" i="2"/>
  <c r="E100" i="2" s="1"/>
  <c r="E102" i="2" s="1"/>
  <c r="E104" i="2" s="1"/>
  <c r="E107" i="2" s="1"/>
  <c r="E26" i="1" l="1"/>
  <c r="D34" i="2"/>
  <c r="D36" i="2" s="1"/>
  <c r="E28" i="2"/>
  <c r="D28" i="2"/>
  <c r="K23" i="2"/>
  <c r="K22" i="2"/>
  <c r="K20" i="2"/>
  <c r="K25" i="2" s="1"/>
  <c r="E20" i="2"/>
  <c r="E22" i="2" s="1"/>
  <c r="D20" i="2"/>
  <c r="D22" i="2" s="1"/>
  <c r="K15" i="2"/>
  <c r="K16" i="2" s="1"/>
  <c r="I15" i="2"/>
  <c r="K14" i="2"/>
  <c r="E24" i="2" l="1"/>
  <c r="D24" i="2"/>
  <c r="D26" i="2" s="1"/>
  <c r="E26" i="2"/>
  <c r="K9" i="2"/>
  <c r="K33" i="2"/>
</calcChain>
</file>

<file path=xl/sharedStrings.xml><?xml version="1.0" encoding="utf-8"?>
<sst xmlns="http://schemas.openxmlformats.org/spreadsheetml/2006/main" count="1496" uniqueCount="119">
  <si>
    <t>Bill Format</t>
  </si>
  <si>
    <t>¨ÉAUÀ¼ÀÆgÀÄ «zÀÄåvï ¸ÀgÀ§gÁdÄ PÀA¥À¤ ¤AiÀÄ«ÄvÀ</t>
  </si>
  <si>
    <t>Yediyur Sub Division</t>
  </si>
  <si>
    <t xml:space="preserve">NET Metering SRTPV Bill For the Month - APRIL 2024   </t>
  </si>
  <si>
    <t>BR No</t>
  </si>
  <si>
    <t>Pan No</t>
  </si>
  <si>
    <t>Date</t>
  </si>
  <si>
    <r>
      <rPr>
        <b/>
        <sz val="12"/>
        <rFont val="BRH Kannada"/>
      </rPr>
      <t>Dgï.Dgï.¸ÀASÉå</t>
    </r>
    <r>
      <rPr>
        <b/>
        <sz val="12"/>
        <rFont val="Nudi 01 e"/>
      </rPr>
      <t xml:space="preserve"> / </t>
    </r>
    <r>
      <rPr>
        <b/>
        <sz val="12"/>
        <rFont val="Arial"/>
        <family val="2"/>
      </rPr>
      <t xml:space="preserve">RRNO </t>
    </r>
  </si>
  <si>
    <t>AP347</t>
  </si>
  <si>
    <r>
      <rPr>
        <sz val="12"/>
        <rFont val="BRH Kannada"/>
      </rPr>
      <t>RjÃ¢ zÀgÀ</t>
    </r>
    <r>
      <rPr>
        <sz val="12"/>
        <rFont val="Nudi 01 e"/>
      </rPr>
      <t xml:space="preserve"> / </t>
    </r>
    <r>
      <rPr>
        <sz val="12"/>
        <rFont val="Arial"/>
        <family val="2"/>
      </rPr>
      <t>Cost of Purchase</t>
    </r>
  </si>
  <si>
    <r>
      <rPr>
        <sz val="12"/>
        <rFont val="BRH Kannada"/>
      </rPr>
      <t>C£ÀÄzÁ£À gÀ»vÀ</t>
    </r>
    <r>
      <rPr>
        <sz val="12"/>
        <rFont val="Nudi 01 e"/>
      </rPr>
      <t xml:space="preserve"> / 
</t>
    </r>
    <r>
      <rPr>
        <sz val="12"/>
        <rFont val="Arial"/>
        <family val="2"/>
      </rPr>
      <t>Without Subsidy</t>
    </r>
  </si>
  <si>
    <r>
      <rPr>
        <sz val="12"/>
        <rFont val="BRH Kannada"/>
      </rPr>
      <t>C£ÀÄzÁ£À ¸À»vÀ</t>
    </r>
    <r>
      <rPr>
        <sz val="12"/>
        <rFont val="Nudi 01 e"/>
      </rPr>
      <t xml:space="preserve"> / 
</t>
    </r>
    <r>
      <rPr>
        <sz val="12"/>
        <rFont val="Arial"/>
        <family val="2"/>
      </rPr>
      <t>With Subsidy</t>
    </r>
  </si>
  <si>
    <r>
      <rPr>
        <sz val="12"/>
        <rFont val="BRH Kannada"/>
      </rPr>
      <t>CPËAmï Lr</t>
    </r>
    <r>
      <rPr>
        <sz val="12"/>
        <rFont val="Nudi 01 e"/>
      </rPr>
      <t xml:space="preserve">/ </t>
    </r>
    <r>
      <rPr>
        <sz val="12"/>
        <rFont val="Arial"/>
        <family val="2"/>
      </rPr>
      <t>Account ID / Connection ID</t>
    </r>
  </si>
  <si>
    <t>-</t>
  </si>
  <si>
    <r>
      <rPr>
        <sz val="12"/>
        <rFont val="BRH Kannada"/>
      </rPr>
      <t>ºÉ¸ÀgÀÄ ªÀÄvÀÄÛ «¼Á¸À/</t>
    </r>
    <r>
      <rPr>
        <sz val="12"/>
        <rFont val="Nudi 01 e"/>
      </rPr>
      <t xml:space="preserve"> </t>
    </r>
    <r>
      <rPr>
        <sz val="12"/>
        <rFont val="Calibri"/>
        <family val="2"/>
      </rPr>
      <t>Name and Address:</t>
    </r>
  </si>
  <si>
    <t>M S PETRONATE  MHB LTD   JIDDIGERE</t>
  </si>
  <si>
    <t>whether the consumer has availed MNRE subsidy (Yes or No)</t>
  </si>
  <si>
    <t>NO</t>
  </si>
  <si>
    <r>
      <rPr>
        <sz val="12"/>
        <rFont val="BRH Kannada"/>
      </rPr>
      <t xml:space="preserve">ªÀiÁ¥ÀPÀ NzÀÄUÀgÀ ¸ÀASÉå </t>
    </r>
    <r>
      <rPr>
        <sz val="12"/>
        <rFont val="Nudi 01 e"/>
      </rPr>
      <t xml:space="preserve">/ </t>
    </r>
    <r>
      <rPr>
        <sz val="12"/>
        <rFont val="Arial"/>
        <family val="2"/>
      </rPr>
      <t>Meter-Reader Code</t>
    </r>
  </si>
  <si>
    <t>SO YEDIYURU</t>
  </si>
  <si>
    <r>
      <rPr>
        <sz val="12"/>
        <rFont val="BRH Kannada"/>
      </rPr>
      <t>UÁæºÀPÀjUÉ ¥ÁªÀw¸À¨ÉÃPÁzÀ MlÄÖ   ªÉÆvÀÛ</t>
    </r>
    <r>
      <rPr>
        <sz val="12"/>
        <rFont val="Nudi 01 e"/>
      </rPr>
      <t xml:space="preserve"> / </t>
    </r>
    <r>
      <rPr>
        <sz val="12"/>
        <rFont val="Arial"/>
        <family val="2"/>
      </rPr>
      <t>Gross Amount payable  to Consumer 
( 18 X 21 A or B )</t>
    </r>
  </si>
  <si>
    <r>
      <rPr>
        <sz val="12"/>
        <rFont val="BRH Kannada"/>
      </rPr>
      <t>dPÁw</t>
    </r>
    <r>
      <rPr>
        <sz val="12"/>
        <rFont val="Nudi 01 e"/>
      </rPr>
      <t xml:space="preserve"> / </t>
    </r>
    <r>
      <rPr>
        <sz val="12"/>
        <rFont val="Arial"/>
        <family val="2"/>
      </rPr>
      <t>Tariff</t>
    </r>
  </si>
  <si>
    <t xml:space="preserve">LT-5(0-100HP)-R </t>
  </si>
  <si>
    <r>
      <rPr>
        <b/>
        <sz val="12"/>
        <rFont val="BRH Kannada"/>
      </rPr>
      <t>UÁæºÀPÀgÀÄ ¨É«PÀAUÉ ¥ÁªÀw¸À¨ÉÃPÁzÀ ªÉÆvÀÛ</t>
    </r>
    <r>
      <rPr>
        <b/>
        <sz val="12"/>
        <rFont val="Nudi 01 e"/>
      </rPr>
      <t xml:space="preserve"> / </t>
    </r>
    <r>
      <rPr>
        <b/>
        <sz val="12"/>
        <rFont val="Arial"/>
        <family val="2"/>
      </rPr>
      <t>To be paid  by Consumer</t>
    </r>
  </si>
  <si>
    <r>
      <rPr>
        <sz val="12"/>
        <rFont val="BRH Kannada"/>
      </rPr>
      <t xml:space="preserve">ªÀÄAdÆgÁzÀ «zÀÄåvï ¥ÀæªÀiÁt </t>
    </r>
    <r>
      <rPr>
        <sz val="12"/>
        <rFont val="Nudi 01 e"/>
      </rPr>
      <t xml:space="preserve">/ </t>
    </r>
    <r>
      <rPr>
        <sz val="12"/>
        <rFont val="Arial"/>
        <family val="2"/>
      </rPr>
      <t>Sanctioned Load in KVA</t>
    </r>
  </si>
  <si>
    <t>27 HP</t>
  </si>
  <si>
    <t>A</t>
  </si>
  <si>
    <r>
      <rPr>
        <sz val="12"/>
        <rFont val="BRH Kannada"/>
      </rPr>
      <t xml:space="preserve">¤UÀ¢vÀ/¨ÉÃrPÉ ±ÀÄ®Ì
</t>
    </r>
    <r>
      <rPr>
        <sz val="12"/>
        <rFont val="Arial"/>
        <family val="2"/>
      </rPr>
      <t>Fixed/Demand Charges</t>
    </r>
  </si>
  <si>
    <t>KVA</t>
  </si>
  <si>
    <r>
      <rPr>
        <sz val="12"/>
        <rFont val="BRH Kannada"/>
      </rPr>
      <t>§È.¨ÉA.ªÀÄ.¥Á/£À.¥Á/£À.¸ÀÜ.¸ÀA</t>
    </r>
    <r>
      <rPr>
        <sz val="12"/>
        <rFont val="Nudi 01 e"/>
      </rPr>
      <t xml:space="preserve">/ </t>
    </r>
    <r>
      <rPr>
        <sz val="12"/>
        <rFont val="Arial"/>
        <family val="2"/>
      </rPr>
      <t>BBMP/CMC/ULB  in Rs.</t>
    </r>
  </si>
  <si>
    <r>
      <rPr>
        <sz val="12"/>
        <rFont val="BRH Kannada"/>
      </rPr>
      <t>UÁæªÀÄ ¥ÀAZÁ¬Äw</t>
    </r>
    <r>
      <rPr>
        <sz val="12"/>
        <rFont val="Nudi 01 e"/>
      </rPr>
      <t xml:space="preserve"> / </t>
    </r>
    <r>
      <rPr>
        <sz val="12"/>
        <rFont val="Arial"/>
        <family val="2"/>
      </rPr>
      <t>Village Panchayath in Rs.</t>
    </r>
  </si>
  <si>
    <t xml:space="preserve">Charges </t>
  </si>
  <si>
    <t>6B</t>
  </si>
  <si>
    <r>
      <rPr>
        <sz val="12"/>
        <rFont val="BRH Kannada"/>
      </rPr>
      <t xml:space="preserve">ಸೌರ ಸ್ಥಾಪಿಸಲಾಗಿದೆ ಸಾಮರ್ಥ್ಯ </t>
    </r>
    <r>
      <rPr>
        <sz val="12"/>
        <rFont val="Nudi 01 e"/>
      </rPr>
      <t xml:space="preserve">/ </t>
    </r>
    <r>
      <rPr>
        <sz val="12"/>
        <rFont val="Arial"/>
        <family val="2"/>
      </rPr>
      <t>Solar Installed capacity in KWP</t>
    </r>
  </si>
  <si>
    <t>5 KWP</t>
  </si>
  <si>
    <r>
      <rPr>
        <sz val="12"/>
        <rFont val="BRH Kannada"/>
      </rPr>
      <t>©°èAUï CªÀ¢ü</t>
    </r>
    <r>
      <rPr>
        <sz val="12"/>
        <rFont val="Nudi 01 e"/>
      </rPr>
      <t xml:space="preserve"> /</t>
    </r>
    <r>
      <rPr>
        <sz val="12"/>
        <rFont val="Arial"/>
        <family val="2"/>
      </rPr>
      <t>Billing Period</t>
    </r>
  </si>
  <si>
    <t>TO</t>
  </si>
  <si>
    <r>
      <rPr>
        <sz val="12"/>
        <rFont val="BRH Kannada"/>
      </rPr>
      <t>ªÀiÁ¥ÀPÀ NzÀÄªÀ ¢£ÁAPÀ</t>
    </r>
    <r>
      <rPr>
        <sz val="12"/>
        <rFont val="Nudi 01 e"/>
      </rPr>
      <t xml:space="preserve"> / </t>
    </r>
    <r>
      <rPr>
        <sz val="12"/>
        <rFont val="Arial"/>
        <family val="2"/>
      </rPr>
      <t>Reading Date</t>
    </r>
  </si>
  <si>
    <t>i</t>
  </si>
  <si>
    <t>Slab1</t>
  </si>
  <si>
    <r>
      <rPr>
        <sz val="12"/>
        <rFont val="BRH Kannada"/>
      </rPr>
      <t>¨ÉÊ- qÉÊgÉPÀëÀ£À¯ï ªÀiÁ¥ÀPÀ PÀæªÀÄ ¸ÀASÉå</t>
    </r>
    <r>
      <rPr>
        <sz val="12"/>
        <rFont val="Nudi 01 e"/>
      </rPr>
      <t xml:space="preserve">/ </t>
    </r>
    <r>
      <rPr>
        <sz val="12"/>
        <rFont val="Arial"/>
        <family val="2"/>
      </rPr>
      <t>Bi-Directional Meter Sl No</t>
    </r>
  </si>
  <si>
    <t>X0732571</t>
  </si>
  <si>
    <t>ii</t>
  </si>
  <si>
    <t>Slab2</t>
  </si>
  <si>
    <r>
      <rPr>
        <sz val="12"/>
        <rFont val="BRH Kannada"/>
      </rPr>
      <t xml:space="preserve">«zÀÄåvï zÁR°PÉUÀ¼ÀÄ </t>
    </r>
    <r>
      <rPr>
        <sz val="12"/>
        <rFont val="Nudi 01 e"/>
      </rPr>
      <t xml:space="preserve">/ </t>
    </r>
    <r>
      <rPr>
        <sz val="12"/>
        <rFont val="Arial"/>
        <family val="2"/>
      </rPr>
      <t>Energy Recorded</t>
    </r>
  </si>
  <si>
    <r>
      <rPr>
        <b/>
        <sz val="12"/>
        <rFont val="Nudi 01 e"/>
      </rPr>
      <t>(</t>
    </r>
    <r>
      <rPr>
        <b/>
        <sz val="12"/>
        <rFont val="Arial"/>
        <family val="2"/>
      </rPr>
      <t>A)</t>
    </r>
    <r>
      <rPr>
        <sz val="12"/>
        <rFont val="BRH Kannada"/>
      </rPr>
      <t xml:space="preserve"> «zÀÄåvï M¼ÀºÀjªÀÅ</t>
    </r>
    <r>
      <rPr>
        <sz val="12"/>
        <rFont val="Nudi 01 e"/>
      </rPr>
      <t xml:space="preserve"> / 
</t>
    </r>
    <r>
      <rPr>
        <sz val="12"/>
        <rFont val="Arial"/>
        <family val="2"/>
      </rPr>
      <t>Energy Import</t>
    </r>
  </si>
  <si>
    <r>
      <rPr>
        <b/>
        <sz val="12"/>
        <rFont val="Nudi 01 e"/>
      </rPr>
      <t>(</t>
    </r>
    <r>
      <rPr>
        <b/>
        <sz val="12"/>
        <rFont val="Arial"/>
        <family val="2"/>
      </rPr>
      <t xml:space="preserve">B) </t>
    </r>
    <r>
      <rPr>
        <sz val="12"/>
        <rFont val="BRH Kannada"/>
      </rPr>
      <t>«zÀÄåvï ºÉÆgÀºÀjªÀÅ</t>
    </r>
    <r>
      <rPr>
        <sz val="12"/>
        <rFont val="Nudi 01 e"/>
      </rPr>
      <t xml:space="preserve"> / 
</t>
    </r>
    <r>
      <rPr>
        <sz val="12"/>
        <rFont val="Arial"/>
        <family val="2"/>
      </rPr>
      <t>Energy Export</t>
    </r>
  </si>
  <si>
    <t>24A</t>
  </si>
  <si>
    <t>Total Fixed charges(i+ii)</t>
  </si>
  <si>
    <r>
      <rPr>
        <sz val="12"/>
        <rFont val="BRH Kannada"/>
      </rPr>
      <t>EA¢£À UÀuÁAPÀ</t>
    </r>
    <r>
      <rPr>
        <sz val="12"/>
        <rFont val="Nudi 01 e"/>
      </rPr>
      <t xml:space="preserve"> / </t>
    </r>
    <r>
      <rPr>
        <sz val="12"/>
        <rFont val="Arial"/>
        <family val="2"/>
      </rPr>
      <t>Present Reading</t>
    </r>
  </si>
  <si>
    <t>24B</t>
  </si>
  <si>
    <r>
      <rPr>
        <sz val="12"/>
        <rFont val="BRH Kannada"/>
      </rPr>
      <t>UjµÀ× ¨ÉÃrPÉ zÀAqÀ ±ÀÄ®Ì</t>
    </r>
    <r>
      <rPr>
        <sz val="12"/>
        <rFont val="Nudi 01 e"/>
      </rPr>
      <t xml:space="preserve"> / </t>
    </r>
    <r>
      <rPr>
        <sz val="12"/>
        <rFont val="Arial"/>
        <family val="2"/>
      </rPr>
      <t xml:space="preserve"> MD Penalty Charges
 [( MD Recorded - Sanctioned load) X Rate</t>
    </r>
  </si>
  <si>
    <r>
      <rPr>
        <sz val="12"/>
        <rFont val="BRH Kannada"/>
      </rPr>
      <t>»A¢£À UÀuÁAPÀ</t>
    </r>
    <r>
      <rPr>
        <sz val="12"/>
        <rFont val="Nudi 01 e"/>
      </rPr>
      <t xml:space="preserve"> / </t>
    </r>
    <r>
      <rPr>
        <sz val="12"/>
        <rFont val="Arial"/>
        <family val="2"/>
      </rPr>
      <t>Previous Reading</t>
    </r>
  </si>
  <si>
    <t>C</t>
  </si>
  <si>
    <r>
      <rPr>
        <sz val="12"/>
        <rFont val="BRH Kannada"/>
      </rPr>
      <t>«zÀÄåvï ±ÀÄ®Ì</t>
    </r>
    <r>
      <rPr>
        <sz val="12"/>
        <rFont val="Nudi 01 e"/>
      </rPr>
      <t xml:space="preserve"> / </t>
    </r>
    <r>
      <rPr>
        <sz val="12"/>
        <rFont val="Arial"/>
        <family val="2"/>
      </rPr>
      <t>Energy Charges</t>
    </r>
    <r>
      <rPr>
        <b/>
        <sz val="12"/>
        <rFont val="Arial"/>
        <family val="2"/>
      </rPr>
      <t xml:space="preserve"> [ Units X Rate]</t>
    </r>
  </si>
  <si>
    <t>YES</t>
  </si>
  <si>
    <r>
      <rPr>
        <b/>
        <sz val="12"/>
        <rFont val="BRH Kannada"/>
      </rPr>
      <t>ªÀåvÁå¸ÀÀ</t>
    </r>
    <r>
      <rPr>
        <b/>
        <sz val="12"/>
        <rFont val="Nudi 01 e"/>
      </rPr>
      <t xml:space="preserve"> / </t>
    </r>
    <r>
      <rPr>
        <b/>
        <sz val="12"/>
        <rFont val="Arial"/>
        <family val="2"/>
      </rPr>
      <t>Difference ( 11-12 )</t>
    </r>
  </si>
  <si>
    <r>
      <rPr>
        <sz val="12"/>
        <rFont val="BRH Kannada"/>
      </rPr>
      <t>ªÀiÁ¥ÀPÀ UÀÄuÁAPÀ</t>
    </r>
    <r>
      <rPr>
        <sz val="12"/>
        <rFont val="Nudi 01 e"/>
      </rPr>
      <t xml:space="preserve"> / </t>
    </r>
    <r>
      <rPr>
        <sz val="12"/>
        <rFont val="Arial"/>
        <family val="2"/>
      </rPr>
      <t>Meter Constant</t>
    </r>
  </si>
  <si>
    <r>
      <rPr>
        <b/>
        <sz val="12"/>
        <rFont val="BRH Kannada"/>
      </rPr>
      <t>MlÄÖ   «zÀÄåvï M¼ÀºÀjªÀÅ /  ºÉÆgÀºÀjªÀÅ</t>
    </r>
    <r>
      <rPr>
        <b/>
        <sz val="12"/>
        <rFont val="Nudi 01 e"/>
      </rPr>
      <t xml:space="preserve"> / </t>
    </r>
    <r>
      <rPr>
        <b/>
        <sz val="12"/>
        <rFont val="Arial"/>
        <family val="2"/>
      </rPr>
      <t xml:space="preserve">Total Energy Import / Export           ( 13X 14 )                                                                                                                                               </t>
    </r>
  </si>
  <si>
    <t>iii</t>
  </si>
  <si>
    <t>Slab3</t>
  </si>
  <si>
    <t>iv</t>
  </si>
  <si>
    <t>Slab4</t>
  </si>
  <si>
    <r>
      <rPr>
        <b/>
        <sz val="12"/>
        <rFont val="BRH Kannada"/>
      </rPr>
      <t xml:space="preserve">¤ªÀé¼À §¼ÀPÉ/GvÁàzÀ£É </t>
    </r>
    <r>
      <rPr>
        <b/>
        <sz val="12"/>
        <rFont val="Nudi 01 e"/>
      </rPr>
      <t xml:space="preserve">/ </t>
    </r>
    <r>
      <rPr>
        <b/>
        <sz val="12"/>
        <rFont val="Arial"/>
        <family val="2"/>
      </rPr>
      <t>Net Import (Consumption) /Export :</t>
    </r>
  </si>
  <si>
    <r>
      <t xml:space="preserve">( 15A - 15B =  Plus </t>
    </r>
    <r>
      <rPr>
        <b/>
        <sz val="12"/>
        <rFont val="BRH Kannada"/>
      </rPr>
      <t xml:space="preserve">¤ªÀé¼À §¼ÀPÉ </t>
    </r>
    <r>
      <rPr>
        <b/>
        <sz val="12"/>
        <rFont val="Arial"/>
        <family val="2"/>
      </rPr>
      <t xml:space="preserve">/ Net Consumption) =                        </t>
    </r>
    <r>
      <rPr>
        <b/>
        <sz val="12"/>
        <rFont val="BRH Kannada"/>
      </rPr>
      <t xml:space="preserve">  UÁæºÀPÀjAzÀ ¥ÁªÀw¹PÉÆ¼Àî¨ÉÃPÀÄ </t>
    </r>
    <r>
      <rPr>
        <b/>
        <sz val="12"/>
        <rFont val="Arial"/>
        <family val="2"/>
      </rPr>
      <t xml:space="preserve">/ Payable by Consumer  </t>
    </r>
  </si>
  <si>
    <t>24C</t>
  </si>
  <si>
    <t>Total Energy charges(i+ii+iii+iv)</t>
  </si>
  <si>
    <r>
      <t xml:space="preserve"> ( 15B - 15A = Plus </t>
    </r>
    <r>
      <rPr>
        <b/>
        <sz val="12"/>
        <rFont val="BRH Kannada"/>
      </rPr>
      <t xml:space="preserve">¤ªÀé¼À GvÁàzÀ£É </t>
    </r>
    <r>
      <rPr>
        <b/>
        <sz val="12"/>
        <rFont val="Nudi 01 e"/>
      </rPr>
      <t>/</t>
    </r>
    <r>
      <rPr>
        <b/>
        <sz val="12"/>
        <rFont val="Arial"/>
        <family val="2"/>
      </rPr>
      <t xml:space="preserve"> Net Export ) =</t>
    </r>
    <r>
      <rPr>
        <b/>
        <sz val="12"/>
        <rFont val="Nudi 01 e"/>
      </rPr>
      <t xml:space="preserve">                                     </t>
    </r>
    <r>
      <rPr>
        <b/>
        <sz val="12"/>
        <rFont val="BRH Kannada"/>
      </rPr>
      <t xml:space="preserve">¨É«PÀA UÁæºÀPÀjUÉ ¥ÁªÀw¸À¨ÉÃPÀÄ / </t>
    </r>
    <r>
      <rPr>
        <b/>
        <sz val="12"/>
        <rFont val="Arial"/>
        <family val="2"/>
      </rPr>
      <t>Payable by BESCOM</t>
    </r>
  </si>
  <si>
    <t>24D</t>
  </si>
  <si>
    <r>
      <rPr>
        <sz val="12"/>
        <rFont val="BRH Kannada"/>
      </rPr>
      <t>vÉjUÉ</t>
    </r>
    <r>
      <rPr>
        <sz val="12"/>
        <rFont val="Nudi 01 e"/>
      </rPr>
      <t xml:space="preserve"> / </t>
    </r>
    <r>
      <rPr>
        <sz val="12"/>
        <rFont val="Arial"/>
        <family val="2"/>
      </rPr>
      <t>Tax 9 Ps on Self Consumption</t>
    </r>
  </si>
  <si>
    <r>
      <rPr>
        <sz val="12"/>
        <rFont val="BRH Kannada"/>
      </rPr>
      <t>zÁR°vÀ ¨ÉÃrPÉ</t>
    </r>
    <r>
      <rPr>
        <sz val="12"/>
        <rFont val="Nudi 01 e"/>
      </rPr>
      <t xml:space="preserve"> / </t>
    </r>
    <r>
      <rPr>
        <sz val="12"/>
        <rFont val="Arial"/>
        <family val="2"/>
      </rPr>
      <t>Recorded MD</t>
    </r>
  </si>
  <si>
    <t>24E</t>
  </si>
  <si>
    <r>
      <rPr>
        <sz val="12"/>
        <rFont val="BRH Kannada"/>
      </rPr>
      <t>jAiÀiÁ¬Äw, n.N.r ±ÀÄ®ÌUÀ¼ÀÄ</t>
    </r>
    <r>
      <rPr>
        <sz val="12"/>
        <rFont val="Nudi 01 e"/>
      </rPr>
      <t xml:space="preserve"> / </t>
    </r>
    <r>
      <rPr>
        <sz val="12"/>
        <rFont val="Arial"/>
        <family val="2"/>
      </rPr>
      <t>Rebates, TOD Charges</t>
    </r>
  </si>
  <si>
    <t>19a</t>
  </si>
  <si>
    <t>Total Load in KVA</t>
  </si>
  <si>
    <t>24F</t>
  </si>
  <si>
    <r>
      <rPr>
        <sz val="12"/>
        <rFont val="BRH Kannada"/>
      </rPr>
      <t>¥ÀªÀgï ¥sÁåPÀÖgï zÀAqÀ ±ÀÄ®Ì</t>
    </r>
    <r>
      <rPr>
        <sz val="12"/>
        <rFont val="Arial"/>
        <family val="2"/>
      </rPr>
      <t xml:space="preserve"> / Power Factor Penalty</t>
    </r>
  </si>
  <si>
    <r>
      <rPr>
        <sz val="12"/>
        <rFont val="BRH Kannada"/>
      </rPr>
      <t>¥ÀªÀgï ¥sÁåPÀÖgï</t>
    </r>
    <r>
      <rPr>
        <sz val="12"/>
        <rFont val="Nudi 01 e"/>
      </rPr>
      <t xml:space="preserve"> / </t>
    </r>
    <r>
      <rPr>
        <sz val="12"/>
        <rFont val="Arial"/>
        <family val="2"/>
      </rPr>
      <t>Power Factor</t>
    </r>
  </si>
  <si>
    <t>24G</t>
  </si>
  <si>
    <r>
      <rPr>
        <sz val="12"/>
        <rFont val="BRH Kannada"/>
      </rPr>
      <t>¨ÁQ</t>
    </r>
    <r>
      <rPr>
        <sz val="12"/>
        <rFont val="Nudi 01 e"/>
      </rPr>
      <t xml:space="preserve"> / </t>
    </r>
    <r>
      <rPr>
        <sz val="12"/>
        <rFont val="Arial"/>
        <family val="2"/>
      </rPr>
      <t>Arrears</t>
    </r>
  </si>
  <si>
    <t>II ) SRTPV Meter Details :</t>
  </si>
  <si>
    <t>24H</t>
  </si>
  <si>
    <r>
      <rPr>
        <sz val="12"/>
        <rFont val="BRH Kannada"/>
      </rPr>
      <t>dªÉÄ , ºÉÆAzÁtÂPÉUÀ¼ÀÄ</t>
    </r>
    <r>
      <rPr>
        <sz val="12"/>
        <rFont val="Nudi 01 e"/>
      </rPr>
      <t xml:space="preserve"> / </t>
    </r>
    <r>
      <rPr>
        <sz val="12"/>
        <rFont val="Arial"/>
        <family val="2"/>
      </rPr>
      <t>Credits, Adjustments/Round off adj</t>
    </r>
  </si>
  <si>
    <t>SRTPV Meter Sl NO</t>
  </si>
  <si>
    <t>C789179</t>
  </si>
  <si>
    <t>FAC</t>
  </si>
  <si>
    <t>Present Reading</t>
  </si>
  <si>
    <r>
      <rPr>
        <b/>
        <sz val="12"/>
        <rFont val="BRH Kannada"/>
      </rPr>
      <t>UÁæºÀPÀgÀÄ ¨É«PÀAUÉ ¥ÁªÀw¸À¨ÉÃPÁzÀ  ¤ªÀé¼À ªÉÆvÀÛ</t>
    </r>
    <r>
      <rPr>
        <b/>
        <sz val="12"/>
        <rFont val="Nudi Akshar-01"/>
      </rPr>
      <t xml:space="preserve"> </t>
    </r>
    <r>
      <rPr>
        <b/>
        <sz val="12"/>
        <rFont val="Arial"/>
        <family val="2"/>
      </rPr>
      <t>/ Net Amount to be paid  by Consumer (24A+24B+24C+24D+24E+24F+24G-24H)</t>
    </r>
  </si>
  <si>
    <t>Previous Reading</t>
  </si>
  <si>
    <r>
      <rPr>
        <b/>
        <sz val="12"/>
        <rFont val="BRH Kannada"/>
      </rPr>
      <t>¨É«PÀA UÁæºÀPÀjUÉ ¥ÁªÀw¸À¨ÉÃPÁzÀ  ¤ªÀé¼À ªÉÆvÀÛ</t>
    </r>
    <r>
      <rPr>
        <b/>
        <sz val="12"/>
        <rFont val="Nudi 01 e"/>
      </rPr>
      <t xml:space="preserve"> / </t>
    </r>
    <r>
      <rPr>
        <b/>
        <sz val="12"/>
        <rFont val="Arial"/>
        <family val="2"/>
      </rPr>
      <t>Net Amount to be paid  by BESCOM</t>
    </r>
  </si>
  <si>
    <t>Difference (2-3)</t>
  </si>
  <si>
    <r>
      <rPr>
        <b/>
        <sz val="12"/>
        <rFont val="BRH Kannada"/>
      </rPr>
      <t>¥ÁªÀwUÉ PÀqÉÃ ¢£ÁAPÀ</t>
    </r>
    <r>
      <rPr>
        <b/>
        <sz val="12"/>
        <rFont val="Nudi 01 e"/>
      </rPr>
      <t xml:space="preserve"> / </t>
    </r>
    <r>
      <rPr>
        <b/>
        <sz val="12"/>
        <rFont val="Arial"/>
        <family val="2"/>
      </rPr>
      <t>Due Date for Payment</t>
    </r>
  </si>
  <si>
    <t>Meter Constant</t>
  </si>
  <si>
    <t>Total (4*5)</t>
  </si>
  <si>
    <t>AO (I/A) Kunigal</t>
  </si>
  <si>
    <t>Current Bill</t>
  </si>
  <si>
    <t>GT</t>
  </si>
  <si>
    <t>Exemption</t>
  </si>
  <si>
    <t>Taxable</t>
  </si>
  <si>
    <t>TDS 0.1 %</t>
  </si>
  <si>
    <t>TDS Deducted</t>
  </si>
  <si>
    <t>Difference if Any</t>
  </si>
  <si>
    <t xml:space="preserve">NET Metering SRTPV Bill For the Month - MARCH 2024   </t>
  </si>
  <si>
    <t>INTEREST</t>
  </si>
  <si>
    <t xml:space="preserve">NET Metering SRTPV Bill For the Month - MAY 2024   </t>
  </si>
  <si>
    <t>Interest On Deposit</t>
  </si>
  <si>
    <t xml:space="preserve">NET Metering SRTPV Bill For the Month - JUNE 2024   </t>
  </si>
  <si>
    <t xml:space="preserve">NET Metering SRTPV Bill For the Month - JULY 2024   </t>
  </si>
  <si>
    <t xml:space="preserve">NET Metering SRTPV Bill For the Month - AUG 2024   </t>
  </si>
  <si>
    <t xml:space="preserve">Interest </t>
  </si>
  <si>
    <t xml:space="preserve">NET Metering SRTPV Bill For the Month - SEP 2024   </t>
  </si>
  <si>
    <t xml:space="preserve">NET Metering SRTPV Bill For the Month - OCT 2024   </t>
  </si>
  <si>
    <t xml:space="preserve">NET Metering SRTPV Bill For the Month - NOV 2024   </t>
  </si>
  <si>
    <t xml:space="preserve">NET Metering SRTPV Bill For the Month - JAN- 2025   </t>
  </si>
  <si>
    <t xml:space="preserve">NET Metering SRTPV Bill For the Month - MARCH- 2025   </t>
  </si>
  <si>
    <t xml:space="preserve">NET Metering SRTPV Bill For the Month - FEB- 2025   </t>
  </si>
  <si>
    <t xml:space="preserve">NET Metering SRTPV Bill For the Month - APRIL- 2025   </t>
  </si>
  <si>
    <t xml:space="preserve">NET Metering SRTPV Bill For the Month - MAY- 2025   </t>
  </si>
  <si>
    <t>P &amp; G Surcharge (GOK Portion)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</si>
</sst>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"/>
    <numFmt numFmtId="166" formatCode="[$-409]d\-mmm\-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Bookman Old Style"/>
      <family val="1"/>
    </font>
    <font>
      <b/>
      <sz val="12"/>
      <name val="Bookman Old Style"/>
      <family val="1"/>
    </font>
    <font>
      <b/>
      <sz val="12"/>
      <name val="Arial"/>
      <family val="2"/>
    </font>
    <font>
      <sz val="12"/>
      <name val="Arial"/>
      <family val="2"/>
    </font>
    <font>
      <sz val="12"/>
      <name val="BRH Kannada RN"/>
    </font>
    <font>
      <b/>
      <sz val="12"/>
      <name val="BRH Kannada RN"/>
    </font>
    <font>
      <b/>
      <sz val="12"/>
      <name val="Arial Black"/>
      <family val="2"/>
    </font>
    <font>
      <b/>
      <sz val="12"/>
      <name val="Nudi 01 e"/>
    </font>
    <font>
      <b/>
      <sz val="12"/>
      <name val="BRH Kannada"/>
    </font>
    <font>
      <b/>
      <sz val="11"/>
      <color theme="1"/>
      <name val="Times New Roman"/>
      <family val="1"/>
    </font>
    <font>
      <sz val="12"/>
      <name val="Nudi 01 e"/>
    </font>
    <font>
      <sz val="12"/>
      <name val="BRH Kannada"/>
    </font>
    <font>
      <sz val="12"/>
      <name val="Calibri"/>
      <family val="2"/>
    </font>
    <font>
      <b/>
      <sz val="12"/>
      <name val="Nudi Akshar-01"/>
    </font>
    <font>
      <b/>
      <sz val="12"/>
      <color theme="1"/>
      <name val="Arial"/>
      <family val="2"/>
    </font>
    <font>
      <b/>
      <sz val="10"/>
      <color rgb="FF333333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1">
    <xf numFmtId="0" fontId="0" fillId="0" borderId="0" xfId="0"/>
    <xf numFmtId="0" fontId="2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0" fontId="5" fillId="2" borderId="0" xfId="1" applyFont="1" applyFill="1" applyAlignment="1">
      <alignment vertical="center" wrapText="1"/>
    </xf>
    <xf numFmtId="0" fontId="6" fillId="2" borderId="4" xfId="1" applyFont="1" applyFill="1" applyBorder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6" fillId="2" borderId="4" xfId="2" applyFont="1" applyFill="1" applyBorder="1"/>
    <xf numFmtId="0" fontId="7" fillId="2" borderId="0" xfId="2" applyFont="1" applyFill="1"/>
    <xf numFmtId="0" fontId="8" fillId="2" borderId="0" xfId="2" applyFont="1" applyFill="1" applyAlignment="1">
      <alignment horizontal="center"/>
    </xf>
    <xf numFmtId="0" fontId="6" fillId="2" borderId="0" xfId="2" applyFont="1" applyFill="1"/>
    <xf numFmtId="0" fontId="7" fillId="2" borderId="5" xfId="2" applyFont="1" applyFill="1" applyBorder="1"/>
    <xf numFmtId="0" fontId="6" fillId="2" borderId="0" xfId="2" applyFont="1" applyFill="1" applyAlignment="1">
      <alignment vertical="center" wrapText="1"/>
    </xf>
    <xf numFmtId="0" fontId="4" fillId="2" borderId="0" xfId="1" applyFont="1" applyFill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/>
    </xf>
    <xf numFmtId="0" fontId="4" fillId="2" borderId="9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vertical="center"/>
    </xf>
    <xf numFmtId="14" fontId="4" fillId="2" borderId="13" xfId="1" applyNumberFormat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11" fillId="3" borderId="27" xfId="0" quotePrefix="1" applyFont="1" applyFill="1" applyBorder="1" applyAlignment="1">
      <alignment horizontal="center" vertical="center"/>
    </xf>
    <xf numFmtId="2" fontId="5" fillId="2" borderId="27" xfId="1" applyNumberFormat="1" applyFont="1" applyFill="1" applyBorder="1" applyAlignment="1">
      <alignment horizontal="center" vertical="center" wrapText="1"/>
    </xf>
    <xf numFmtId="2" fontId="5" fillId="2" borderId="32" xfId="1" applyNumberFormat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left" vertical="center" wrapText="1"/>
    </xf>
    <xf numFmtId="0" fontId="5" fillId="2" borderId="34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5" fillId="2" borderId="35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vertical="center" wrapText="1"/>
    </xf>
    <xf numFmtId="14" fontId="4" fillId="2" borderId="41" xfId="1" applyNumberFormat="1" applyFont="1" applyFill="1" applyBorder="1" applyAlignment="1">
      <alignment horizontal="center" vertical="center" wrapText="1"/>
    </xf>
    <xf numFmtId="0" fontId="5" fillId="2" borderId="42" xfId="1" applyFont="1" applyFill="1" applyBorder="1" applyAlignment="1">
      <alignment horizontal="center" vertical="center" wrapText="1"/>
    </xf>
    <xf numFmtId="14" fontId="4" fillId="2" borderId="43" xfId="1" applyNumberFormat="1" applyFont="1" applyFill="1" applyBorder="1" applyAlignment="1">
      <alignment horizontal="center" vertical="center" wrapText="1"/>
    </xf>
    <xf numFmtId="15" fontId="4" fillId="2" borderId="32" xfId="1" applyNumberFormat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left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32" xfId="1" applyFont="1" applyFill="1" applyBorder="1" applyAlignment="1">
      <alignment horizontal="center" vertical="center" wrapText="1"/>
    </xf>
    <xf numFmtId="2" fontId="5" fillId="2" borderId="0" xfId="1" applyNumberFormat="1" applyFont="1" applyFill="1" applyAlignment="1">
      <alignment vertical="center" wrapText="1"/>
    </xf>
    <xf numFmtId="0" fontId="5" fillId="2" borderId="45" xfId="1" applyFont="1" applyFill="1" applyBorder="1" applyAlignment="1">
      <alignment horizontal="center" vertical="center" wrapText="1"/>
    </xf>
    <xf numFmtId="17" fontId="5" fillId="2" borderId="0" xfId="1" applyNumberFormat="1" applyFont="1" applyFill="1" applyAlignment="1">
      <alignment vertical="center" wrapText="1"/>
    </xf>
    <xf numFmtId="0" fontId="5" fillId="2" borderId="48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2" fontId="4" fillId="2" borderId="27" xfId="1" applyNumberFormat="1" applyFont="1" applyFill="1" applyBorder="1" applyAlignment="1">
      <alignment horizontal="center" vertical="center" wrapText="1"/>
    </xf>
    <xf numFmtId="2" fontId="4" fillId="2" borderId="32" xfId="1" applyNumberFormat="1" applyFont="1" applyFill="1" applyBorder="1" applyAlignment="1">
      <alignment horizontal="center" vertical="center" wrapText="1"/>
    </xf>
    <xf numFmtId="1" fontId="5" fillId="2" borderId="27" xfId="1" applyNumberFormat="1" applyFont="1" applyFill="1" applyBorder="1" applyAlignment="1">
      <alignment horizontal="center" vertical="center" wrapText="1"/>
    </xf>
    <xf numFmtId="1" fontId="5" fillId="2" borderId="0" xfId="1" applyNumberFormat="1" applyFont="1" applyFill="1" applyAlignment="1">
      <alignment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 wrapText="1"/>
    </xf>
    <xf numFmtId="2" fontId="5" fillId="2" borderId="26" xfId="1" applyNumberFormat="1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 wrapText="1"/>
    </xf>
    <xf numFmtId="0" fontId="4" fillId="2" borderId="36" xfId="2" applyFont="1" applyFill="1" applyBorder="1" applyAlignment="1">
      <alignment horizontal="center" vertical="center" wrapText="1"/>
    </xf>
    <xf numFmtId="0" fontId="4" fillId="2" borderId="47" xfId="2" applyFont="1" applyFill="1" applyBorder="1" applyAlignment="1">
      <alignment horizontal="center" vertical="center" wrapText="1"/>
    </xf>
    <xf numFmtId="0" fontId="5" fillId="2" borderId="34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5" fillId="2" borderId="45" xfId="2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left" vertical="center" wrapText="1"/>
    </xf>
    <xf numFmtId="0" fontId="5" fillId="2" borderId="25" xfId="1" applyFont="1" applyFill="1" applyBorder="1" applyAlignment="1">
      <alignment horizontal="left" vertical="center" wrapText="1"/>
    </xf>
    <xf numFmtId="0" fontId="5" fillId="2" borderId="26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7" fontId="5" fillId="2" borderId="34" xfId="1" applyNumberFormat="1" applyFont="1" applyFill="1" applyBorder="1" applyAlignment="1">
      <alignment horizontal="center" vertical="center" wrapText="1"/>
    </xf>
    <xf numFmtId="2" fontId="5" fillId="2" borderId="32" xfId="1" applyNumberFormat="1" applyFont="1" applyFill="1" applyBorder="1" applyAlignment="1">
      <alignment vertical="center" wrapText="1"/>
    </xf>
    <xf numFmtId="0" fontId="5" fillId="2" borderId="34" xfId="1" applyFont="1" applyFill="1" applyBorder="1" applyAlignment="1">
      <alignment vertical="center" wrapText="1"/>
    </xf>
    <xf numFmtId="1" fontId="5" fillId="2" borderId="32" xfId="1" applyNumberFormat="1" applyFont="1" applyFill="1" applyBorder="1" applyAlignment="1">
      <alignment vertical="center" wrapText="1"/>
    </xf>
    <xf numFmtId="0" fontId="5" fillId="2" borderId="32" xfId="1" applyFont="1" applyFill="1" applyBorder="1" applyAlignment="1">
      <alignment vertical="center" wrapText="1"/>
    </xf>
    <xf numFmtId="0" fontId="5" fillId="2" borderId="53" xfId="1" applyFont="1" applyFill="1" applyBorder="1" applyAlignment="1">
      <alignment vertical="center" wrapText="1"/>
    </xf>
    <xf numFmtId="0" fontId="5" fillId="2" borderId="47" xfId="1" applyFont="1" applyFill="1" applyBorder="1" applyAlignment="1">
      <alignment vertical="center" wrapText="1"/>
    </xf>
    <xf numFmtId="17" fontId="5" fillId="2" borderId="12" xfId="1" applyNumberFormat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vertical="center" wrapText="1"/>
    </xf>
    <xf numFmtId="0" fontId="5" fillId="2" borderId="54" xfId="1" applyFont="1" applyFill="1" applyBorder="1" applyAlignment="1">
      <alignment vertical="center" wrapText="1"/>
    </xf>
    <xf numFmtId="2" fontId="5" fillId="2" borderId="43" xfId="1" applyNumberFormat="1" applyFont="1" applyFill="1" applyBorder="1" applyAlignment="1">
      <alignment vertical="center" wrapText="1"/>
    </xf>
    <xf numFmtId="1" fontId="5" fillId="4" borderId="27" xfId="1" applyNumberFormat="1" applyFont="1" applyFill="1" applyBorder="1" applyAlignment="1">
      <alignment horizontal="center" vertical="center" wrapText="1"/>
    </xf>
    <xf numFmtId="165" fontId="5" fillId="2" borderId="27" xfId="1" applyNumberFormat="1" applyFont="1" applyFill="1" applyBorder="1" applyAlignment="1">
      <alignment horizontal="center" vertical="center" wrapText="1"/>
    </xf>
    <xf numFmtId="165" fontId="5" fillId="2" borderId="32" xfId="1" applyNumberFormat="1" applyFont="1" applyFill="1" applyBorder="1" applyAlignment="1">
      <alignment horizontal="center" vertical="center" wrapText="1"/>
    </xf>
    <xf numFmtId="2" fontId="5" fillId="4" borderId="27" xfId="1" applyNumberFormat="1" applyFont="1" applyFill="1" applyBorder="1" applyAlignment="1">
      <alignment horizontal="center" vertical="center" wrapText="1"/>
    </xf>
    <xf numFmtId="166" fontId="4" fillId="2" borderId="41" xfId="1" applyNumberFormat="1" applyFont="1" applyFill="1" applyBorder="1" applyAlignment="1">
      <alignment horizontal="center" vertical="center" wrapText="1"/>
    </xf>
    <xf numFmtId="166" fontId="4" fillId="2" borderId="43" xfId="1" applyNumberFormat="1" applyFont="1" applyFill="1" applyBorder="1" applyAlignment="1">
      <alignment horizontal="center" vertical="center" wrapText="1"/>
    </xf>
    <xf numFmtId="166" fontId="4" fillId="2" borderId="32" xfId="1" applyNumberFormat="1" applyFont="1" applyFill="1" applyBorder="1" applyAlignment="1">
      <alignment horizontal="center" vertical="center" wrapText="1"/>
    </xf>
    <xf numFmtId="165" fontId="4" fillId="2" borderId="47" xfId="1" applyNumberFormat="1" applyFont="1" applyFill="1" applyBorder="1" applyAlignment="1">
      <alignment horizontal="center" vertical="center" wrapText="1"/>
    </xf>
    <xf numFmtId="0" fontId="17" fillId="0" borderId="0" xfId="0" applyFont="1"/>
    <xf numFmtId="0" fontId="5" fillId="2" borderId="24" xfId="2" applyFont="1" applyFill="1" applyBorder="1" applyAlignment="1">
      <alignment horizontal="left" vertical="center" wrapText="1"/>
    </xf>
    <xf numFmtId="0" fontId="5" fillId="2" borderId="26" xfId="2" applyFont="1" applyFill="1" applyBorder="1" applyAlignment="1">
      <alignment horizontal="left" vertical="center" wrapText="1"/>
    </xf>
    <xf numFmtId="1" fontId="4" fillId="2" borderId="24" xfId="2" applyNumberFormat="1" applyFont="1" applyFill="1" applyBorder="1" applyAlignment="1">
      <alignment horizontal="center" vertical="center" wrapText="1"/>
    </xf>
    <xf numFmtId="1" fontId="4" fillId="2" borderId="33" xfId="2" applyNumberFormat="1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55" xfId="2" applyFont="1" applyFill="1" applyBorder="1" applyAlignment="1">
      <alignment horizontal="center" vertical="center"/>
    </xf>
    <xf numFmtId="0" fontId="5" fillId="2" borderId="49" xfId="2" applyFont="1" applyFill="1" applyBorder="1" applyAlignment="1">
      <alignment horizontal="left" vertical="center" wrapText="1"/>
    </xf>
    <xf numFmtId="0" fontId="5" fillId="2" borderId="50" xfId="2" applyFont="1" applyFill="1" applyBorder="1" applyAlignment="1">
      <alignment horizontal="left" vertical="center" wrapText="1"/>
    </xf>
    <xf numFmtId="1" fontId="5" fillId="2" borderId="49" xfId="2" applyNumberFormat="1" applyFont="1" applyFill="1" applyBorder="1" applyAlignment="1">
      <alignment horizontal="center" vertical="center" wrapText="1"/>
    </xf>
    <xf numFmtId="1" fontId="5" fillId="2" borderId="51" xfId="2" applyNumberFormat="1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horizontal="left" vertical="center" wrapText="1"/>
    </xf>
    <xf numFmtId="0" fontId="4" fillId="2" borderId="52" xfId="1" applyFont="1" applyFill="1" applyBorder="1" applyAlignment="1">
      <alignment horizontal="left" vertical="center" wrapText="1"/>
    </xf>
    <xf numFmtId="0" fontId="4" fillId="2" borderId="50" xfId="1" applyFont="1" applyFill="1" applyBorder="1" applyAlignment="1">
      <alignment horizontal="left" vertical="center" wrapText="1"/>
    </xf>
    <xf numFmtId="164" fontId="16" fillId="2" borderId="49" xfId="1" applyNumberFormat="1" applyFont="1" applyFill="1" applyBorder="1" applyAlignment="1">
      <alignment horizontal="center" vertical="center" wrapText="1"/>
    </xf>
    <xf numFmtId="164" fontId="16" fillId="2" borderId="51" xfId="1" applyNumberFormat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left" vertical="center" wrapText="1"/>
    </xf>
    <xf numFmtId="0" fontId="4" fillId="2" borderId="25" xfId="1" applyFont="1" applyFill="1" applyBorder="1" applyAlignment="1">
      <alignment horizontal="left" vertical="center" wrapText="1"/>
    </xf>
    <xf numFmtId="0" fontId="4" fillId="2" borderId="26" xfId="1" applyFont="1" applyFill="1" applyBorder="1" applyAlignment="1">
      <alignment horizontal="left" vertical="center" wrapText="1"/>
    </xf>
    <xf numFmtId="1" fontId="4" fillId="2" borderId="24" xfId="1" applyNumberFormat="1" applyFont="1" applyFill="1" applyBorder="1" applyAlignment="1">
      <alignment horizontal="center" vertical="center" wrapText="1"/>
    </xf>
    <xf numFmtId="1" fontId="4" fillId="2" borderId="33" xfId="1" applyNumberFormat="1" applyFont="1" applyFill="1" applyBorder="1" applyAlignment="1">
      <alignment horizontal="center" vertical="center" wrapText="1"/>
    </xf>
    <xf numFmtId="2" fontId="5" fillId="2" borderId="24" xfId="2" applyNumberFormat="1" applyFont="1" applyFill="1" applyBorder="1" applyAlignment="1">
      <alignment horizontal="center" vertical="center" wrapText="1"/>
    </xf>
    <xf numFmtId="2" fontId="5" fillId="2" borderId="33" xfId="2" applyNumberFormat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5" fillId="2" borderId="48" xfId="2" applyFont="1" applyFill="1" applyBorder="1" applyAlignment="1">
      <alignment horizontal="left" vertical="center" wrapText="1"/>
    </xf>
    <xf numFmtId="0" fontId="5" fillId="2" borderId="30" xfId="2" applyFont="1" applyFill="1" applyBorder="1" applyAlignment="1">
      <alignment horizontal="left" vertical="center" wrapText="1"/>
    </xf>
    <xf numFmtId="0" fontId="5" fillId="2" borderId="44" xfId="2" applyFont="1" applyFill="1" applyBorder="1" applyAlignment="1">
      <alignment horizontal="left" vertical="center" wrapText="1"/>
    </xf>
    <xf numFmtId="0" fontId="5" fillId="2" borderId="24" xfId="1" applyFont="1" applyFill="1" applyBorder="1" applyAlignment="1">
      <alignment horizontal="left" vertical="center" wrapText="1"/>
    </xf>
    <xf numFmtId="0" fontId="5" fillId="2" borderId="25" xfId="1" applyFont="1" applyFill="1" applyBorder="1" applyAlignment="1">
      <alignment horizontal="left" vertical="center" wrapText="1"/>
    </xf>
    <xf numFmtId="0" fontId="5" fillId="2" borderId="26" xfId="1" applyFont="1" applyFill="1" applyBorder="1" applyAlignment="1">
      <alignment horizontal="left" vertical="center" wrapText="1"/>
    </xf>
    <xf numFmtId="1" fontId="5" fillId="2" borderId="24" xfId="2" applyNumberFormat="1" applyFont="1" applyFill="1" applyBorder="1" applyAlignment="1">
      <alignment horizontal="center" vertical="center" wrapText="1"/>
    </xf>
    <xf numFmtId="1" fontId="5" fillId="2" borderId="33" xfId="2" applyNumberFormat="1" applyFont="1" applyFill="1" applyBorder="1" applyAlignment="1">
      <alignment horizontal="center" vertical="center" wrapText="1"/>
    </xf>
    <xf numFmtId="0" fontId="12" fillId="2" borderId="49" xfId="2" applyFont="1" applyFill="1" applyBorder="1" applyAlignment="1">
      <alignment horizontal="left" vertical="center" wrapText="1"/>
    </xf>
    <xf numFmtId="0" fontId="12" fillId="2" borderId="50" xfId="2" applyFont="1" applyFill="1" applyBorder="1" applyAlignment="1">
      <alignment horizontal="left" vertical="center" wrapText="1"/>
    </xf>
    <xf numFmtId="2" fontId="4" fillId="2" borderId="49" xfId="2" applyNumberFormat="1" applyFont="1" applyFill="1" applyBorder="1" applyAlignment="1">
      <alignment horizontal="center" vertical="center" wrapText="1"/>
    </xf>
    <xf numFmtId="2" fontId="4" fillId="2" borderId="51" xfId="2" applyNumberFormat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2" fontId="4" fillId="2" borderId="24" xfId="1" applyNumberFormat="1" applyFont="1" applyFill="1" applyBorder="1" applyAlignment="1">
      <alignment horizontal="center" vertical="center" wrapText="1"/>
    </xf>
    <xf numFmtId="2" fontId="4" fillId="2" borderId="33" xfId="1" applyNumberFormat="1" applyFont="1" applyFill="1" applyBorder="1" applyAlignment="1">
      <alignment horizontal="center" vertical="center" wrapText="1"/>
    </xf>
    <xf numFmtId="0" fontId="12" fillId="2" borderId="24" xfId="2" applyFont="1" applyFill="1" applyBorder="1" applyAlignment="1">
      <alignment horizontal="left" vertical="center" wrapText="1"/>
    </xf>
    <xf numFmtId="0" fontId="12" fillId="2" borderId="26" xfId="2" applyFont="1" applyFill="1" applyBorder="1" applyAlignment="1">
      <alignment horizontal="left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vertical="center" wrapText="1"/>
    </xf>
    <xf numFmtId="0" fontId="5" fillId="2" borderId="25" xfId="1" applyFont="1" applyFill="1" applyBorder="1" applyAlignment="1">
      <alignment vertical="center" wrapText="1"/>
    </xf>
    <xf numFmtId="0" fontId="9" fillId="2" borderId="24" xfId="1" applyFont="1" applyFill="1" applyBorder="1" applyAlignment="1">
      <alignment horizontal="left" vertical="center" wrapText="1"/>
    </xf>
    <xf numFmtId="0" fontId="9" fillId="2" borderId="26" xfId="1" applyFont="1" applyFill="1" applyBorder="1" applyAlignment="1">
      <alignment horizontal="left" vertical="center" wrapText="1"/>
    </xf>
    <xf numFmtId="0" fontId="12" fillId="2" borderId="24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37" xfId="1" applyFont="1" applyFill="1" applyBorder="1" applyAlignment="1">
      <alignment horizontal="left" vertical="center" wrapText="1"/>
    </xf>
    <xf numFmtId="0" fontId="12" fillId="2" borderId="46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2" borderId="31" xfId="1" applyFont="1" applyFill="1" applyBorder="1" applyAlignment="1">
      <alignment horizontal="left" vertical="center" wrapText="1"/>
    </xf>
    <xf numFmtId="2" fontId="5" fillId="2" borderId="36" xfId="1" applyNumberFormat="1" applyFont="1" applyFill="1" applyBorder="1" applyAlignment="1">
      <alignment horizontal="center" vertical="center" wrapText="1"/>
    </xf>
    <xf numFmtId="2" fontId="5" fillId="2" borderId="21" xfId="1" applyNumberFormat="1" applyFont="1" applyFill="1" applyBorder="1" applyAlignment="1">
      <alignment horizontal="center" vertical="center" wrapText="1"/>
    </xf>
    <xf numFmtId="2" fontId="5" fillId="2" borderId="47" xfId="1" applyNumberFormat="1" applyFont="1" applyFill="1" applyBorder="1" applyAlignment="1">
      <alignment horizontal="center" vertical="center" wrapText="1"/>
    </xf>
    <xf numFmtId="2" fontId="5" fillId="2" borderId="22" xfId="1" applyNumberFormat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left" vertical="center" wrapText="1"/>
    </xf>
    <xf numFmtId="0" fontId="9" fillId="2" borderId="46" xfId="1" applyFont="1" applyFill="1" applyBorder="1" applyAlignment="1">
      <alignment horizontal="left" vertical="center" wrapText="1"/>
    </xf>
    <xf numFmtId="0" fontId="9" fillId="2" borderId="29" xfId="1" applyFont="1" applyFill="1" applyBorder="1" applyAlignment="1">
      <alignment horizontal="left" vertical="center" wrapText="1"/>
    </xf>
    <xf numFmtId="0" fontId="9" fillId="2" borderId="31" xfId="1" applyFont="1" applyFill="1" applyBorder="1" applyAlignment="1">
      <alignment horizontal="left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left" vertical="center" wrapText="1"/>
    </xf>
    <xf numFmtId="2" fontId="5" fillId="2" borderId="24" xfId="1" applyNumberFormat="1" applyFont="1" applyFill="1" applyBorder="1" applyAlignment="1">
      <alignment horizontal="center" vertical="center" wrapText="1"/>
    </xf>
    <xf numFmtId="2" fontId="5" fillId="2" borderId="33" xfId="1" applyNumberFormat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38" xfId="1" applyFont="1" applyFill="1" applyBorder="1" applyAlignment="1">
      <alignment horizontal="center" vertical="center" wrapText="1"/>
    </xf>
    <xf numFmtId="0" fontId="5" fillId="2" borderId="4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44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left" vertical="center" wrapText="1"/>
    </xf>
    <xf numFmtId="0" fontId="4" fillId="2" borderId="25" xfId="1" applyFont="1" applyFill="1" applyBorder="1" applyAlignment="1">
      <alignment horizontal="center" vertical="top" wrapText="1"/>
    </xf>
    <xf numFmtId="0" fontId="5" fillId="2" borderId="25" xfId="1" applyFont="1" applyFill="1" applyBorder="1" applyAlignment="1">
      <alignment horizontal="center" vertical="top" wrapText="1"/>
    </xf>
    <xf numFmtId="0" fontId="5" fillId="2" borderId="33" xfId="1" applyFont="1" applyFill="1" applyBorder="1" applyAlignment="1">
      <alignment horizontal="center" vertical="top" wrapText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39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9" fillId="2" borderId="15" xfId="1" applyFont="1" applyFill="1" applyBorder="1" applyAlignment="1">
      <alignment horizontal="left" vertical="center" wrapText="1"/>
    </xf>
    <xf numFmtId="0" fontId="9" fillId="2" borderId="16" xfId="1" applyFont="1" applyFill="1" applyBorder="1" applyAlignment="1">
      <alignment horizontal="left" vertical="center" wrapText="1"/>
    </xf>
    <xf numFmtId="0" fontId="9" fillId="2" borderId="17" xfId="1" applyFont="1" applyFill="1" applyBorder="1" applyAlignment="1">
      <alignment horizontal="left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12" fillId="2" borderId="20" xfId="1" applyFont="1" applyFill="1" applyBorder="1" applyAlignment="1">
      <alignment horizontal="left" vertical="center" wrapText="1"/>
    </xf>
    <xf numFmtId="0" fontId="12" fillId="2" borderId="30" xfId="1" applyFont="1" applyFill="1" applyBorder="1" applyAlignment="1">
      <alignment horizontal="left" vertical="center" wrapText="1"/>
    </xf>
    <xf numFmtId="0" fontId="4" fillId="4" borderId="24" xfId="1" applyFont="1" applyFill="1" applyBorder="1" applyAlignment="1">
      <alignment horizontal="center" vertical="center" wrapText="1"/>
    </xf>
    <xf numFmtId="0" fontId="4" fillId="4" borderId="33" xfId="1" applyFont="1" applyFill="1" applyBorder="1" applyAlignment="1">
      <alignment horizontal="center" vertical="center" wrapText="1"/>
    </xf>
    <xf numFmtId="165" fontId="5" fillId="2" borderId="36" xfId="1" applyNumberFormat="1" applyFont="1" applyFill="1" applyBorder="1" applyAlignment="1">
      <alignment horizontal="center" vertical="center" wrapText="1"/>
    </xf>
    <xf numFmtId="165" fontId="5" fillId="2" borderId="21" xfId="1" applyNumberFormat="1" applyFont="1" applyFill="1" applyBorder="1" applyAlignment="1">
      <alignment horizontal="center" vertical="center" wrapText="1"/>
    </xf>
    <xf numFmtId="165" fontId="5" fillId="2" borderId="47" xfId="1" applyNumberFormat="1" applyFont="1" applyFill="1" applyBorder="1" applyAlignment="1">
      <alignment horizontal="center" vertical="center" wrapText="1"/>
    </xf>
    <xf numFmtId="165" fontId="5" fillId="2" borderId="22" xfId="1" applyNumberFormat="1" applyFont="1" applyFill="1" applyBorder="1" applyAlignment="1">
      <alignment horizontal="center" vertical="center" wrapText="1"/>
    </xf>
    <xf numFmtId="165" fontId="5" fillId="2" borderId="49" xfId="2" applyNumberFormat="1" applyFont="1" applyFill="1" applyBorder="1" applyAlignment="1">
      <alignment horizontal="center" vertical="center" wrapText="1"/>
    </xf>
    <xf numFmtId="165" fontId="5" fillId="2" borderId="51" xfId="2" applyNumberFormat="1" applyFont="1" applyFill="1" applyBorder="1" applyAlignment="1">
      <alignment horizontal="center" vertical="center" wrapText="1"/>
    </xf>
    <xf numFmtId="165" fontId="5" fillId="2" borderId="24" xfId="2" applyNumberFormat="1" applyFont="1" applyFill="1" applyBorder="1" applyAlignment="1">
      <alignment horizontal="center" vertical="center" wrapText="1"/>
    </xf>
    <xf numFmtId="165" fontId="5" fillId="2" borderId="33" xfId="2" applyNumberFormat="1" applyFont="1" applyFill="1" applyBorder="1" applyAlignment="1">
      <alignment horizontal="center" vertical="center" wrapText="1"/>
    </xf>
    <xf numFmtId="2" fontId="4" fillId="4" borderId="24" xfId="1" applyNumberFormat="1" applyFont="1" applyFill="1" applyBorder="1" applyAlignment="1">
      <alignment horizontal="center" vertical="center" wrapText="1"/>
    </xf>
    <xf numFmtId="2" fontId="4" fillId="4" borderId="33" xfId="1" applyNumberFormat="1" applyFont="1" applyFill="1" applyBorder="1" applyAlignment="1">
      <alignment horizontal="center" vertical="center" wrapText="1"/>
    </xf>
    <xf numFmtId="0" fontId="5" fillId="2" borderId="53" xfId="2" applyFont="1" applyFill="1" applyBorder="1" applyAlignment="1">
      <alignment horizontal="center" vertical="center"/>
    </xf>
    <xf numFmtId="0" fontId="5" fillId="2" borderId="28" xfId="2" applyFont="1" applyFill="1" applyBorder="1" applyAlignment="1">
      <alignment horizontal="center" vertical="center"/>
    </xf>
    <xf numFmtId="0" fontId="5" fillId="2" borderId="37" xfId="2" applyFont="1" applyFill="1" applyBorder="1" applyAlignment="1">
      <alignment horizontal="left" vertical="center" wrapText="1"/>
    </xf>
    <xf numFmtId="0" fontId="5" fillId="2" borderId="46" xfId="2" applyFont="1" applyFill="1" applyBorder="1" applyAlignment="1">
      <alignment horizontal="left" vertical="center" wrapText="1"/>
    </xf>
    <xf numFmtId="0" fontId="5" fillId="2" borderId="29" xfId="2" applyFont="1" applyFill="1" applyBorder="1" applyAlignment="1">
      <alignment horizontal="left" vertical="center" wrapText="1"/>
    </xf>
    <xf numFmtId="0" fontId="5" fillId="2" borderId="31" xfId="2" applyFont="1" applyFill="1" applyBorder="1" applyAlignment="1">
      <alignment horizontal="left" vertical="center" wrapText="1"/>
    </xf>
    <xf numFmtId="165" fontId="5" fillId="2" borderId="37" xfId="2" applyNumberFormat="1" applyFont="1" applyFill="1" applyBorder="1" applyAlignment="1">
      <alignment horizontal="center" vertical="center" wrapText="1"/>
    </xf>
    <xf numFmtId="165" fontId="5" fillId="2" borderId="38" xfId="2" applyNumberFormat="1" applyFont="1" applyFill="1" applyBorder="1" applyAlignment="1">
      <alignment horizontal="center" vertical="center" wrapText="1"/>
    </xf>
    <xf numFmtId="165" fontId="5" fillId="2" borderId="29" xfId="2" applyNumberFormat="1" applyFont="1" applyFill="1" applyBorder="1" applyAlignment="1">
      <alignment horizontal="center" vertical="center" wrapText="1"/>
    </xf>
    <xf numFmtId="165" fontId="5" fillId="2" borderId="44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" name="Picture 1" descr="bescom-b&amp;W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" name="Picture 2" descr="bescom-b&amp;W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" name="Picture 3" descr="bescom-b&amp;W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" name="Picture 4" descr="bescom-b&amp;W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6" name="Picture 5" descr="bescom-b&amp;W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7" name="Picture 6" descr="bescom-b&amp;WLOG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8" name="Picture 7" descr="bescom-b&amp;WLOG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9" name="Picture 8" descr="bescom-b&amp;WLOG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0" name="Picture 9" descr="bescom-b&amp;W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1" name="Picture 10" descr="bescom-b&amp;WLOG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2" name="Picture 11" descr="bescom-b&amp;W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3" name="Picture 12" descr="bescom-b&amp;W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4" name="Picture 13" descr="bescom-b&amp;W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5" name="Picture 14" descr="bescom-b&amp;WLOG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6" name="Picture 15" descr="bescom-b&amp;W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7" name="Picture 16" descr="bescom-b&amp;WLOG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8" name="Picture 17" descr="bescom-b&amp;W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9" name="Picture 18" descr="bescom-b&amp;W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0" name="Picture 19" descr="bescom-b&amp;W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1" name="Picture 20" descr="bescom-b&amp;WLOG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2" name="Picture 21" descr="bescom-b&amp;W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3" name="Picture 22" descr="bescom-b&amp;W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4" name="Picture 23" descr="bescom-b&amp;W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5" name="Picture 24" descr="bescom-b&amp;W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6" name="Picture 25" descr="bescom-b&amp;W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7" name="Picture 26" descr="bescom-b&amp;W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8" name="Picture 27" descr="bescom-b&amp;W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29" name="Picture 28" descr="bescom-b&amp;W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" name="Picture 1" descr="bescom-b&amp;WLOG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" name="Picture 2" descr="bescom-b&amp;WLOG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" name="Picture 3" descr="bescom-b&amp;WLOG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" name="Picture 4" descr="bescom-b&amp;WLOG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6" name="Picture 5" descr="bescom-b&amp;WLOG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7" name="Picture 6" descr="bescom-b&amp;WLOG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8" name="Picture 7" descr="bescom-b&amp;WLOG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9" name="Picture 8" descr="bescom-b&amp;WLOG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0" name="Picture 9" descr="bescom-b&amp;WLOG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1" name="Picture 10" descr="bescom-b&amp;WLOG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2" name="Picture 11" descr="bescom-b&amp;WLOG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3" name="Picture 12" descr="bescom-b&amp;WLOGO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4" name="Picture 13" descr="bescom-b&amp;WLOGO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5" name="Picture 14" descr="bescom-b&amp;WLOGO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6" name="Picture 15" descr="bescom-b&amp;WLOG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7" name="Picture 16" descr="bescom-b&amp;WLOGO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8" name="Picture 17" descr="bescom-b&amp;WLOG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9" name="Picture 18" descr="bescom-b&amp;WLOGO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0" name="Picture 19" descr="bescom-b&amp;WLOGO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1" name="Picture 20" descr="bescom-b&amp;WLOGO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2" name="Picture 21" descr="bescom-b&amp;WLOGO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3" name="Picture 22" descr="bescom-b&amp;WLOGO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4" name="Picture 23" descr="bescom-b&amp;WLOGO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5" name="Picture 24" descr="bescom-b&amp;WLOGO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6" name="Picture 25" descr="bescom-b&amp;WLOGO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7" name="Picture 26" descr="bescom-b&amp;WLOGO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8" name="Picture 27" descr="bescom-b&amp;WLOGO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29" name="Picture 28" descr="bescom-b&amp;WLOGO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0" name="Picture 29" descr="bescom-b&amp;WLOGO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1" name="Picture 30" descr="bescom-b&amp;WLOGO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2" name="Picture 31" descr="bescom-b&amp;WLOGO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3" name="Picture 32" descr="bescom-b&amp;WLOGO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4" name="Picture 33" descr="bescom-b&amp;WLOGO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5" name="Picture 34" descr="bescom-b&amp;WLOGO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6" name="Picture 35" descr="bescom-b&amp;WLOGO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7" name="Picture 36" descr="bescom-b&amp;WLOGO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8" name="Picture 37" descr="bescom-b&amp;WLOGO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9" name="Picture 38" descr="bescom-b&amp;WLOGO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0" name="Picture 39" descr="bescom-b&amp;WLOGO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1" name="Picture 40" descr="bescom-b&amp;WLOGO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2" name="Picture 41" descr="bescom-b&amp;WLOGO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3" name="Picture 42" descr="bescom-b&amp;WLOGO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4" name="Picture 43" descr="bescom-b&amp;WLOGO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5" name="Picture 44" descr="bescom-b&amp;WLOGO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6" name="Picture 45" descr="bescom-b&amp;WLOGO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7" name="Picture 46" descr="bescom-b&amp;WLOGO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8" name="Picture 47" descr="bescom-b&amp;WLOGO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9" name="Picture 48" descr="bescom-b&amp;WLOGO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0" name="Picture 49" descr="bescom-b&amp;WLOGO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1" name="Picture 50" descr="bescom-b&amp;WLOGO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2" name="Picture 51" descr="bescom-b&amp;WLOGO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3" name="Picture 52" descr="bescom-b&amp;WLOGO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4" name="Picture 53" descr="bescom-b&amp;WLOGO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5" name="Picture 54" descr="bescom-b&amp;WLOGO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6" name="Picture 55" descr="bescom-b&amp;WLOGO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57" name="Picture 56" descr="bescom-b&amp;WLOGO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" name="Picture 1" descr="bescom-b&amp;WLOGO">
          <a:extLst>
            <a:ext uri="{FF2B5EF4-FFF2-40B4-BE49-F238E27FC236}">
              <a16:creationId xmlns:a16="http://schemas.microsoft.com/office/drawing/2014/main" id="{94D83967-AE5C-4816-91ED-CAC20A7B9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" name="Picture 2" descr="bescom-b&amp;WLOGO">
          <a:extLst>
            <a:ext uri="{FF2B5EF4-FFF2-40B4-BE49-F238E27FC236}">
              <a16:creationId xmlns:a16="http://schemas.microsoft.com/office/drawing/2014/main" id="{A1488B77-ABC1-4E78-B056-C65E20B76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" name="Picture 3" descr="bescom-b&amp;WLOGO">
          <a:extLst>
            <a:ext uri="{FF2B5EF4-FFF2-40B4-BE49-F238E27FC236}">
              <a16:creationId xmlns:a16="http://schemas.microsoft.com/office/drawing/2014/main" id="{D6D7DB9D-5E06-4295-95AC-EE7C17C98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" name="Picture 4" descr="bescom-b&amp;WLOGO">
          <a:extLst>
            <a:ext uri="{FF2B5EF4-FFF2-40B4-BE49-F238E27FC236}">
              <a16:creationId xmlns:a16="http://schemas.microsoft.com/office/drawing/2014/main" id="{3A8C62BA-2B85-4EAF-9867-F7D9CE104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6" name="Picture 5" descr="bescom-b&amp;WLOGO">
          <a:extLst>
            <a:ext uri="{FF2B5EF4-FFF2-40B4-BE49-F238E27FC236}">
              <a16:creationId xmlns:a16="http://schemas.microsoft.com/office/drawing/2014/main" id="{1AB1E4B7-614D-4F03-B001-F9356035F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7" name="Picture 6" descr="bescom-b&amp;WLOGO">
          <a:extLst>
            <a:ext uri="{FF2B5EF4-FFF2-40B4-BE49-F238E27FC236}">
              <a16:creationId xmlns:a16="http://schemas.microsoft.com/office/drawing/2014/main" id="{5F3FCE83-B201-40F8-8030-9BAC33EB4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8" name="Picture 7" descr="bescom-b&amp;WLOGO">
          <a:extLst>
            <a:ext uri="{FF2B5EF4-FFF2-40B4-BE49-F238E27FC236}">
              <a16:creationId xmlns:a16="http://schemas.microsoft.com/office/drawing/2014/main" id="{7AF7BC1E-B462-4D15-A5B2-710E81A15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9" name="Picture 8" descr="bescom-b&amp;WLOGO">
          <a:extLst>
            <a:ext uri="{FF2B5EF4-FFF2-40B4-BE49-F238E27FC236}">
              <a16:creationId xmlns:a16="http://schemas.microsoft.com/office/drawing/2014/main" id="{26E19977-A978-46D8-8027-6DBA627D4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0" name="Picture 9" descr="bescom-b&amp;WLOGO">
          <a:extLst>
            <a:ext uri="{FF2B5EF4-FFF2-40B4-BE49-F238E27FC236}">
              <a16:creationId xmlns:a16="http://schemas.microsoft.com/office/drawing/2014/main" id="{341EE2A5-45B0-4FB1-AE5B-BE04F7211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1" name="Picture 10" descr="bescom-b&amp;WLOGO">
          <a:extLst>
            <a:ext uri="{FF2B5EF4-FFF2-40B4-BE49-F238E27FC236}">
              <a16:creationId xmlns:a16="http://schemas.microsoft.com/office/drawing/2014/main" id="{A3749323-E743-404B-BCA1-D59F70C44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2" name="Picture 11" descr="bescom-b&amp;WLOGO">
          <a:extLst>
            <a:ext uri="{FF2B5EF4-FFF2-40B4-BE49-F238E27FC236}">
              <a16:creationId xmlns:a16="http://schemas.microsoft.com/office/drawing/2014/main" id="{67B16D57-B51E-4863-95B7-AE2D79FB9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3" name="Picture 12" descr="bescom-b&amp;WLOGO">
          <a:extLst>
            <a:ext uri="{FF2B5EF4-FFF2-40B4-BE49-F238E27FC236}">
              <a16:creationId xmlns:a16="http://schemas.microsoft.com/office/drawing/2014/main" id="{6271C867-75C6-4879-903A-31C1E4FB7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4" name="Picture 13" descr="bescom-b&amp;WLOGO">
          <a:extLst>
            <a:ext uri="{FF2B5EF4-FFF2-40B4-BE49-F238E27FC236}">
              <a16:creationId xmlns:a16="http://schemas.microsoft.com/office/drawing/2014/main" id="{A6A248B8-18EA-4BA8-9D53-287B4D0E7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5" name="Picture 14" descr="bescom-b&amp;WLOGO">
          <a:extLst>
            <a:ext uri="{FF2B5EF4-FFF2-40B4-BE49-F238E27FC236}">
              <a16:creationId xmlns:a16="http://schemas.microsoft.com/office/drawing/2014/main" id="{C09CD880-596A-483B-A66F-CAEE888AC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6" name="Picture 15" descr="bescom-b&amp;WLOGO">
          <a:extLst>
            <a:ext uri="{FF2B5EF4-FFF2-40B4-BE49-F238E27FC236}">
              <a16:creationId xmlns:a16="http://schemas.microsoft.com/office/drawing/2014/main" id="{6AA59F39-E0B2-4436-83A4-B12B7F9BE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7" name="Picture 16" descr="bescom-b&amp;WLOGO">
          <a:extLst>
            <a:ext uri="{FF2B5EF4-FFF2-40B4-BE49-F238E27FC236}">
              <a16:creationId xmlns:a16="http://schemas.microsoft.com/office/drawing/2014/main" id="{65F2DC7B-A4E5-4C6F-B27F-E619BF33B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8" name="Picture 17" descr="bescom-b&amp;WLOGO">
          <a:extLst>
            <a:ext uri="{FF2B5EF4-FFF2-40B4-BE49-F238E27FC236}">
              <a16:creationId xmlns:a16="http://schemas.microsoft.com/office/drawing/2014/main" id="{721AF28E-8105-4E79-BF0B-3240189A0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9" name="Picture 18" descr="bescom-b&amp;WLOGO">
          <a:extLst>
            <a:ext uri="{FF2B5EF4-FFF2-40B4-BE49-F238E27FC236}">
              <a16:creationId xmlns:a16="http://schemas.microsoft.com/office/drawing/2014/main" id="{3CF0831B-D40B-4F4D-BFD0-5C9EE582D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0" name="Picture 19" descr="bescom-b&amp;WLOGO">
          <a:extLst>
            <a:ext uri="{FF2B5EF4-FFF2-40B4-BE49-F238E27FC236}">
              <a16:creationId xmlns:a16="http://schemas.microsoft.com/office/drawing/2014/main" id="{C0F5F92D-860F-4E5A-8B89-AC5A3750A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1" name="Picture 20" descr="bescom-b&amp;WLOGO">
          <a:extLst>
            <a:ext uri="{FF2B5EF4-FFF2-40B4-BE49-F238E27FC236}">
              <a16:creationId xmlns:a16="http://schemas.microsoft.com/office/drawing/2014/main" id="{4B8E47FC-77F1-4CD3-A526-81064952D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2" name="Picture 21" descr="bescom-b&amp;WLOGO">
          <a:extLst>
            <a:ext uri="{FF2B5EF4-FFF2-40B4-BE49-F238E27FC236}">
              <a16:creationId xmlns:a16="http://schemas.microsoft.com/office/drawing/2014/main" id="{520A35F4-BBF8-47C6-B6B0-50881B65F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3" name="Picture 22" descr="bescom-b&amp;WLOGO">
          <a:extLst>
            <a:ext uri="{FF2B5EF4-FFF2-40B4-BE49-F238E27FC236}">
              <a16:creationId xmlns:a16="http://schemas.microsoft.com/office/drawing/2014/main" id="{A93A87E1-034D-4B40-AD6F-647ACDC94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4" name="Picture 23" descr="bescom-b&amp;WLOGO">
          <a:extLst>
            <a:ext uri="{FF2B5EF4-FFF2-40B4-BE49-F238E27FC236}">
              <a16:creationId xmlns:a16="http://schemas.microsoft.com/office/drawing/2014/main" id="{F9E9E287-080F-46E6-BEB5-3BB709B95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5" name="Picture 24" descr="bescom-b&amp;WLOGO">
          <a:extLst>
            <a:ext uri="{FF2B5EF4-FFF2-40B4-BE49-F238E27FC236}">
              <a16:creationId xmlns:a16="http://schemas.microsoft.com/office/drawing/2014/main" id="{A5529317-F429-415F-B1DB-75397B8FD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6" name="Picture 25" descr="bescom-b&amp;WLOGO">
          <a:extLst>
            <a:ext uri="{FF2B5EF4-FFF2-40B4-BE49-F238E27FC236}">
              <a16:creationId xmlns:a16="http://schemas.microsoft.com/office/drawing/2014/main" id="{8C5C3105-67E5-46D9-A398-2327A99DF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7" name="Picture 26" descr="bescom-b&amp;WLOGO">
          <a:extLst>
            <a:ext uri="{FF2B5EF4-FFF2-40B4-BE49-F238E27FC236}">
              <a16:creationId xmlns:a16="http://schemas.microsoft.com/office/drawing/2014/main" id="{C6A30AC0-E1DC-455F-B99D-D2ABC9E73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8" name="Picture 27" descr="bescom-b&amp;WLOGO">
          <a:extLst>
            <a:ext uri="{FF2B5EF4-FFF2-40B4-BE49-F238E27FC236}">
              <a16:creationId xmlns:a16="http://schemas.microsoft.com/office/drawing/2014/main" id="{DAA45D3B-7BB6-4E5D-9C74-A3C194F11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29" name="Picture 28" descr="bescom-b&amp;WLOGO">
          <a:extLst>
            <a:ext uri="{FF2B5EF4-FFF2-40B4-BE49-F238E27FC236}">
              <a16:creationId xmlns:a16="http://schemas.microsoft.com/office/drawing/2014/main" id="{2DAA9F74-FDF1-42A9-B704-D39AC7101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0" name="Picture 29" descr="bescom-b&amp;WLOGO">
          <a:extLst>
            <a:ext uri="{FF2B5EF4-FFF2-40B4-BE49-F238E27FC236}">
              <a16:creationId xmlns:a16="http://schemas.microsoft.com/office/drawing/2014/main" id="{A8333FE5-962D-41C5-8AB4-21E796AD3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1" name="Picture 30" descr="bescom-b&amp;WLOGO">
          <a:extLst>
            <a:ext uri="{FF2B5EF4-FFF2-40B4-BE49-F238E27FC236}">
              <a16:creationId xmlns:a16="http://schemas.microsoft.com/office/drawing/2014/main" id="{54D23191-CAFC-466E-88BF-EBBA952BE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2" name="Picture 31" descr="bescom-b&amp;WLOGO">
          <a:extLst>
            <a:ext uri="{FF2B5EF4-FFF2-40B4-BE49-F238E27FC236}">
              <a16:creationId xmlns:a16="http://schemas.microsoft.com/office/drawing/2014/main" id="{E27670A0-03E5-43E9-B7FF-82D6C87ED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3" name="Picture 32" descr="bescom-b&amp;WLOGO">
          <a:extLst>
            <a:ext uri="{FF2B5EF4-FFF2-40B4-BE49-F238E27FC236}">
              <a16:creationId xmlns:a16="http://schemas.microsoft.com/office/drawing/2014/main" id="{74388EB5-7BBC-4862-9C94-7686BE382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4" name="Picture 33" descr="bescom-b&amp;WLOGO">
          <a:extLst>
            <a:ext uri="{FF2B5EF4-FFF2-40B4-BE49-F238E27FC236}">
              <a16:creationId xmlns:a16="http://schemas.microsoft.com/office/drawing/2014/main" id="{ED766A38-8A3D-49DB-98A1-F393F092B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5" name="Picture 34" descr="bescom-b&amp;WLOGO">
          <a:extLst>
            <a:ext uri="{FF2B5EF4-FFF2-40B4-BE49-F238E27FC236}">
              <a16:creationId xmlns:a16="http://schemas.microsoft.com/office/drawing/2014/main" id="{CAEC8493-01F0-4857-93B3-DD6E383FB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6" name="Picture 35" descr="bescom-b&amp;WLOGO">
          <a:extLst>
            <a:ext uri="{FF2B5EF4-FFF2-40B4-BE49-F238E27FC236}">
              <a16:creationId xmlns:a16="http://schemas.microsoft.com/office/drawing/2014/main" id="{27F0D860-B14A-4C99-8E04-2F114A011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7" name="Picture 36" descr="bescom-b&amp;WLOGO">
          <a:extLst>
            <a:ext uri="{FF2B5EF4-FFF2-40B4-BE49-F238E27FC236}">
              <a16:creationId xmlns:a16="http://schemas.microsoft.com/office/drawing/2014/main" id="{4743BF34-6AC4-40C7-A33D-4D63DA94C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8" name="Picture 37" descr="bescom-b&amp;WLOGO">
          <a:extLst>
            <a:ext uri="{FF2B5EF4-FFF2-40B4-BE49-F238E27FC236}">
              <a16:creationId xmlns:a16="http://schemas.microsoft.com/office/drawing/2014/main" id="{7947F252-3DDB-4893-8DF4-206068FFD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9" name="Picture 38" descr="bescom-b&amp;WLOGO">
          <a:extLst>
            <a:ext uri="{FF2B5EF4-FFF2-40B4-BE49-F238E27FC236}">
              <a16:creationId xmlns:a16="http://schemas.microsoft.com/office/drawing/2014/main" id="{517F45AF-5831-4D4C-9990-6EFBAC93F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0" name="Picture 39" descr="bescom-b&amp;WLOGO">
          <a:extLst>
            <a:ext uri="{FF2B5EF4-FFF2-40B4-BE49-F238E27FC236}">
              <a16:creationId xmlns:a16="http://schemas.microsoft.com/office/drawing/2014/main" id="{6698FCC5-F9BF-4747-9DBA-4879B8F20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1" name="Picture 40" descr="bescom-b&amp;WLOGO">
          <a:extLst>
            <a:ext uri="{FF2B5EF4-FFF2-40B4-BE49-F238E27FC236}">
              <a16:creationId xmlns:a16="http://schemas.microsoft.com/office/drawing/2014/main" id="{94D15001-1C4D-4907-92A9-26A58EC72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2" name="Picture 41" descr="bescom-b&amp;WLOGO">
          <a:extLst>
            <a:ext uri="{FF2B5EF4-FFF2-40B4-BE49-F238E27FC236}">
              <a16:creationId xmlns:a16="http://schemas.microsoft.com/office/drawing/2014/main" id="{8C0FAD0C-7DC2-42E2-A675-2B5B19F80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3" name="Picture 42" descr="bescom-b&amp;WLOGO">
          <a:extLst>
            <a:ext uri="{FF2B5EF4-FFF2-40B4-BE49-F238E27FC236}">
              <a16:creationId xmlns:a16="http://schemas.microsoft.com/office/drawing/2014/main" id="{A9AE0537-1973-4536-BA3B-BA1CF3C63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4" name="Picture 43" descr="bescom-b&amp;WLOGO">
          <a:extLst>
            <a:ext uri="{FF2B5EF4-FFF2-40B4-BE49-F238E27FC236}">
              <a16:creationId xmlns:a16="http://schemas.microsoft.com/office/drawing/2014/main" id="{863EFE49-B439-4EA4-9153-0816C6B1B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5" name="Picture 44" descr="bescom-b&amp;WLOGO">
          <a:extLst>
            <a:ext uri="{FF2B5EF4-FFF2-40B4-BE49-F238E27FC236}">
              <a16:creationId xmlns:a16="http://schemas.microsoft.com/office/drawing/2014/main" id="{9882CAB1-B108-4711-BF4E-A22163EE8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6" name="Picture 45" descr="bescom-b&amp;WLOGO">
          <a:extLst>
            <a:ext uri="{FF2B5EF4-FFF2-40B4-BE49-F238E27FC236}">
              <a16:creationId xmlns:a16="http://schemas.microsoft.com/office/drawing/2014/main" id="{232C4A1F-736E-436B-AD2F-15ACB8A2B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7" name="Picture 46" descr="bescom-b&amp;WLOGO">
          <a:extLst>
            <a:ext uri="{FF2B5EF4-FFF2-40B4-BE49-F238E27FC236}">
              <a16:creationId xmlns:a16="http://schemas.microsoft.com/office/drawing/2014/main" id="{8B1D7367-0762-47D7-862F-BF4A12CF3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8" name="Picture 47" descr="bescom-b&amp;WLOGO">
          <a:extLst>
            <a:ext uri="{FF2B5EF4-FFF2-40B4-BE49-F238E27FC236}">
              <a16:creationId xmlns:a16="http://schemas.microsoft.com/office/drawing/2014/main" id="{26126E5A-8A31-4652-AC48-08C0D9717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9" name="Picture 48" descr="bescom-b&amp;WLOGO">
          <a:extLst>
            <a:ext uri="{FF2B5EF4-FFF2-40B4-BE49-F238E27FC236}">
              <a16:creationId xmlns:a16="http://schemas.microsoft.com/office/drawing/2014/main" id="{85B20343-2435-4526-98C7-2FDB2A981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0" name="Picture 49" descr="bescom-b&amp;WLOGO">
          <a:extLst>
            <a:ext uri="{FF2B5EF4-FFF2-40B4-BE49-F238E27FC236}">
              <a16:creationId xmlns:a16="http://schemas.microsoft.com/office/drawing/2014/main" id="{F96DC02B-A120-4C7A-92AA-F70009A56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1" name="Picture 50" descr="bescom-b&amp;WLOGO">
          <a:extLst>
            <a:ext uri="{FF2B5EF4-FFF2-40B4-BE49-F238E27FC236}">
              <a16:creationId xmlns:a16="http://schemas.microsoft.com/office/drawing/2014/main" id="{820EACF8-B41E-4D8A-ABAA-23BA60C9F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2" name="Picture 51" descr="bescom-b&amp;WLOGO">
          <a:extLst>
            <a:ext uri="{FF2B5EF4-FFF2-40B4-BE49-F238E27FC236}">
              <a16:creationId xmlns:a16="http://schemas.microsoft.com/office/drawing/2014/main" id="{126B1801-7F14-4D71-8C68-765D7B85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3" name="Picture 52" descr="bescom-b&amp;WLOGO">
          <a:extLst>
            <a:ext uri="{FF2B5EF4-FFF2-40B4-BE49-F238E27FC236}">
              <a16:creationId xmlns:a16="http://schemas.microsoft.com/office/drawing/2014/main" id="{527F6C58-B17D-414E-AF20-C83192D8E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4" name="Picture 53" descr="bescom-b&amp;WLOGO">
          <a:extLst>
            <a:ext uri="{FF2B5EF4-FFF2-40B4-BE49-F238E27FC236}">
              <a16:creationId xmlns:a16="http://schemas.microsoft.com/office/drawing/2014/main" id="{E7706BC4-2EBD-4428-86FD-B721472F7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5" name="Picture 54" descr="bescom-b&amp;WLOGO">
          <a:extLst>
            <a:ext uri="{FF2B5EF4-FFF2-40B4-BE49-F238E27FC236}">
              <a16:creationId xmlns:a16="http://schemas.microsoft.com/office/drawing/2014/main" id="{E1BC68BA-C0EF-43F8-83F9-D2C9A6E54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6" name="Picture 55" descr="bescom-b&amp;WLOGO">
          <a:extLst>
            <a:ext uri="{FF2B5EF4-FFF2-40B4-BE49-F238E27FC236}">
              <a16:creationId xmlns:a16="http://schemas.microsoft.com/office/drawing/2014/main" id="{5254A7D2-6F2A-4099-8C7F-F695BE585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57" name="Picture 56" descr="bescom-b&amp;WLOGO">
          <a:extLst>
            <a:ext uri="{FF2B5EF4-FFF2-40B4-BE49-F238E27FC236}">
              <a16:creationId xmlns:a16="http://schemas.microsoft.com/office/drawing/2014/main" id="{22D0BF22-1E00-4EA1-A8A6-700680ABC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" name="Picture 1" descr="bescom-b&amp;WLOG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" name="Picture 2" descr="bescom-b&amp;WLOG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" name="Picture 3" descr="bescom-b&amp;WLOG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" name="Picture 4" descr="bescom-b&amp;WLOG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6" name="Picture 5" descr="bescom-b&amp;WLOG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7" name="Picture 6" descr="bescom-b&amp;WLOG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8" name="Picture 7" descr="bescom-b&amp;WLOG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9" name="Picture 8" descr="bescom-b&amp;WLOG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0" name="Picture 9" descr="bescom-b&amp;WLOG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1" name="Picture 10" descr="bescom-b&amp;WLOG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2" name="Picture 11" descr="bescom-b&amp;WLOGO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3" name="Picture 12" descr="bescom-b&amp;WLOGO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4" name="Picture 13" descr="bescom-b&amp;WLOGO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5" name="Picture 14" descr="bescom-b&amp;WLOGO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6" name="Picture 15" descr="bescom-b&amp;WLOGO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7" name="Picture 16" descr="bescom-b&amp;WLOGO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8" name="Picture 17" descr="bescom-b&amp;WLOGO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9" name="Picture 18" descr="bescom-b&amp;WLOGO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0" name="Picture 19" descr="bescom-b&amp;WLOGO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1" name="Picture 20" descr="bescom-b&amp;WLOGO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2" name="Picture 21" descr="bescom-b&amp;WLOGO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3" name="Picture 22" descr="bescom-b&amp;WLOGO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4" name="Picture 23" descr="bescom-b&amp;WLOGO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5" name="Picture 24" descr="bescom-b&amp;WLOGO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6" name="Picture 25" descr="bescom-b&amp;WLOGO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7" name="Picture 26" descr="bescom-b&amp;WLOGO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8" name="Picture 27" descr="bescom-b&amp;WLOGO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29" name="Picture 28" descr="bescom-b&amp;WLOGO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0" name="Picture 29" descr="bescom-b&amp;WLOGO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1" name="Picture 30" descr="bescom-b&amp;WLOGO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2" name="Picture 31" descr="bescom-b&amp;WLOGO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3" name="Picture 32" descr="bescom-b&amp;WLOGO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4" name="Picture 33" descr="bescom-b&amp;WLOGO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5" name="Picture 34" descr="bescom-b&amp;WLOGO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6" name="Picture 35" descr="bescom-b&amp;WLOGO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7" name="Picture 36" descr="bescom-b&amp;WLOGO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8" name="Picture 37" descr="bescom-b&amp;WLOGO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9" name="Picture 38" descr="bescom-b&amp;WLOGO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0" name="Picture 39" descr="bescom-b&amp;WLOGO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1" name="Picture 40" descr="bescom-b&amp;WLOGO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2" name="Picture 41" descr="bescom-b&amp;WLOGO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3" name="Picture 42" descr="bescom-b&amp;WLOGO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4" name="Picture 43" descr="bescom-b&amp;WLOGO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5" name="Picture 44" descr="bescom-b&amp;WLOGO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6" name="Picture 45" descr="bescom-b&amp;WLOGO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7" name="Picture 46" descr="bescom-b&amp;WLOGO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8" name="Picture 47" descr="bescom-b&amp;WLOGO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9" name="Picture 48" descr="bescom-b&amp;WLOGO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0" name="Picture 49" descr="bescom-b&amp;WLOGO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1" name="Picture 50" descr="bescom-b&amp;WLOGO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2" name="Picture 51" descr="bescom-b&amp;WLOGO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3" name="Picture 52" descr="bescom-b&amp;WLOGO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4" name="Picture 53" descr="bescom-b&amp;WLOGO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5" name="Picture 54" descr="bescom-b&amp;WLOGO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6" name="Picture 55" descr="bescom-b&amp;WLOGO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57" name="Picture 56" descr="bescom-b&amp;WLOGO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" name="Picture 1" descr="bescom-b&amp;WLOGO">
          <a:extLst>
            <a:ext uri="{FF2B5EF4-FFF2-40B4-BE49-F238E27FC236}">
              <a16:creationId xmlns:a16="http://schemas.microsoft.com/office/drawing/2014/main" id="{33821D4D-7F33-46C7-97D7-DDB7966EB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" name="Picture 2" descr="bescom-b&amp;WLOGO">
          <a:extLst>
            <a:ext uri="{FF2B5EF4-FFF2-40B4-BE49-F238E27FC236}">
              <a16:creationId xmlns:a16="http://schemas.microsoft.com/office/drawing/2014/main" id="{A9C4B44D-1731-4148-B1DC-8B44CC279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" name="Picture 3" descr="bescom-b&amp;WLOGO">
          <a:extLst>
            <a:ext uri="{FF2B5EF4-FFF2-40B4-BE49-F238E27FC236}">
              <a16:creationId xmlns:a16="http://schemas.microsoft.com/office/drawing/2014/main" id="{452C7B23-EAE5-4B90-987C-271D47410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" name="Picture 4" descr="bescom-b&amp;WLOGO">
          <a:extLst>
            <a:ext uri="{FF2B5EF4-FFF2-40B4-BE49-F238E27FC236}">
              <a16:creationId xmlns:a16="http://schemas.microsoft.com/office/drawing/2014/main" id="{40F3136A-B5CE-4D01-B542-50D63BF9A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6" name="Picture 5" descr="bescom-b&amp;WLOGO">
          <a:extLst>
            <a:ext uri="{FF2B5EF4-FFF2-40B4-BE49-F238E27FC236}">
              <a16:creationId xmlns:a16="http://schemas.microsoft.com/office/drawing/2014/main" id="{919A5CFB-5994-431C-8FDE-543601E6A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7" name="Picture 6" descr="bescom-b&amp;WLOGO">
          <a:extLst>
            <a:ext uri="{FF2B5EF4-FFF2-40B4-BE49-F238E27FC236}">
              <a16:creationId xmlns:a16="http://schemas.microsoft.com/office/drawing/2014/main" id="{C1AC5E35-F289-458F-BA9E-869CCE38D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8" name="Picture 7" descr="bescom-b&amp;WLOGO">
          <a:extLst>
            <a:ext uri="{FF2B5EF4-FFF2-40B4-BE49-F238E27FC236}">
              <a16:creationId xmlns:a16="http://schemas.microsoft.com/office/drawing/2014/main" id="{25D0C4DE-113D-41F4-B09D-53957C2CF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9" name="Picture 8" descr="bescom-b&amp;WLOGO">
          <a:extLst>
            <a:ext uri="{FF2B5EF4-FFF2-40B4-BE49-F238E27FC236}">
              <a16:creationId xmlns:a16="http://schemas.microsoft.com/office/drawing/2014/main" id="{DF94D822-6533-4FB0-B2D3-9108B7411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0" name="Picture 9" descr="bescom-b&amp;WLOGO">
          <a:extLst>
            <a:ext uri="{FF2B5EF4-FFF2-40B4-BE49-F238E27FC236}">
              <a16:creationId xmlns:a16="http://schemas.microsoft.com/office/drawing/2014/main" id="{32665128-77E5-4104-9238-D9951F4FA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1" name="Picture 10" descr="bescom-b&amp;WLOGO">
          <a:extLst>
            <a:ext uri="{FF2B5EF4-FFF2-40B4-BE49-F238E27FC236}">
              <a16:creationId xmlns:a16="http://schemas.microsoft.com/office/drawing/2014/main" id="{028424B5-89CB-4FE7-9D41-C0F110F71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2" name="Picture 11" descr="bescom-b&amp;WLOGO">
          <a:extLst>
            <a:ext uri="{FF2B5EF4-FFF2-40B4-BE49-F238E27FC236}">
              <a16:creationId xmlns:a16="http://schemas.microsoft.com/office/drawing/2014/main" id="{EFF9AD65-F56F-40DD-ABC3-B9CB41E34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3" name="Picture 12" descr="bescom-b&amp;WLOGO">
          <a:extLst>
            <a:ext uri="{FF2B5EF4-FFF2-40B4-BE49-F238E27FC236}">
              <a16:creationId xmlns:a16="http://schemas.microsoft.com/office/drawing/2014/main" id="{0E63E4A1-8DB1-4C5B-B4C6-F3A86554F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4" name="Picture 13" descr="bescom-b&amp;WLOGO">
          <a:extLst>
            <a:ext uri="{FF2B5EF4-FFF2-40B4-BE49-F238E27FC236}">
              <a16:creationId xmlns:a16="http://schemas.microsoft.com/office/drawing/2014/main" id="{CDD170C3-DB27-4697-A2FA-C737223C3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5" name="Picture 14" descr="bescom-b&amp;WLOGO">
          <a:extLst>
            <a:ext uri="{FF2B5EF4-FFF2-40B4-BE49-F238E27FC236}">
              <a16:creationId xmlns:a16="http://schemas.microsoft.com/office/drawing/2014/main" id="{665AB310-3FFD-4B77-A92B-2F9353377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6" name="Picture 15" descr="bescom-b&amp;WLOGO">
          <a:extLst>
            <a:ext uri="{FF2B5EF4-FFF2-40B4-BE49-F238E27FC236}">
              <a16:creationId xmlns:a16="http://schemas.microsoft.com/office/drawing/2014/main" id="{DF943A48-1096-4DBC-85D5-90B12E8FA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7" name="Picture 16" descr="bescom-b&amp;WLOGO">
          <a:extLst>
            <a:ext uri="{FF2B5EF4-FFF2-40B4-BE49-F238E27FC236}">
              <a16:creationId xmlns:a16="http://schemas.microsoft.com/office/drawing/2014/main" id="{2EB08D1D-CD69-4499-9C02-C5E54568B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8" name="Picture 17" descr="bescom-b&amp;WLOGO">
          <a:extLst>
            <a:ext uri="{FF2B5EF4-FFF2-40B4-BE49-F238E27FC236}">
              <a16:creationId xmlns:a16="http://schemas.microsoft.com/office/drawing/2014/main" id="{1013F80C-03A2-41E0-99E5-DEA18CB1D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9" name="Picture 18" descr="bescom-b&amp;WLOGO">
          <a:extLst>
            <a:ext uri="{FF2B5EF4-FFF2-40B4-BE49-F238E27FC236}">
              <a16:creationId xmlns:a16="http://schemas.microsoft.com/office/drawing/2014/main" id="{23A7A517-438F-484E-BE9A-D94496C54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0" name="Picture 19" descr="bescom-b&amp;WLOGO">
          <a:extLst>
            <a:ext uri="{FF2B5EF4-FFF2-40B4-BE49-F238E27FC236}">
              <a16:creationId xmlns:a16="http://schemas.microsoft.com/office/drawing/2014/main" id="{546FEF3E-808A-4DCC-8313-1626D2533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1" name="Picture 20" descr="bescom-b&amp;WLOGO">
          <a:extLst>
            <a:ext uri="{FF2B5EF4-FFF2-40B4-BE49-F238E27FC236}">
              <a16:creationId xmlns:a16="http://schemas.microsoft.com/office/drawing/2014/main" id="{BBFEEDE9-31AB-48F7-B5D6-9D7898C74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2" name="Picture 21" descr="bescom-b&amp;WLOGO">
          <a:extLst>
            <a:ext uri="{FF2B5EF4-FFF2-40B4-BE49-F238E27FC236}">
              <a16:creationId xmlns:a16="http://schemas.microsoft.com/office/drawing/2014/main" id="{C31B2572-692A-4D09-8039-C1FD4E300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3" name="Picture 22" descr="bescom-b&amp;WLOGO">
          <a:extLst>
            <a:ext uri="{FF2B5EF4-FFF2-40B4-BE49-F238E27FC236}">
              <a16:creationId xmlns:a16="http://schemas.microsoft.com/office/drawing/2014/main" id="{512A822E-5599-4C75-942F-A4C6D90BD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4" name="Picture 23" descr="bescom-b&amp;WLOGO">
          <a:extLst>
            <a:ext uri="{FF2B5EF4-FFF2-40B4-BE49-F238E27FC236}">
              <a16:creationId xmlns:a16="http://schemas.microsoft.com/office/drawing/2014/main" id="{C9FD0AAC-2507-47C8-A982-10B86622D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5" name="Picture 24" descr="bescom-b&amp;WLOGO">
          <a:extLst>
            <a:ext uri="{FF2B5EF4-FFF2-40B4-BE49-F238E27FC236}">
              <a16:creationId xmlns:a16="http://schemas.microsoft.com/office/drawing/2014/main" id="{513528BB-C469-46E0-90EF-AA48B6D1B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6" name="Picture 25" descr="bescom-b&amp;WLOGO">
          <a:extLst>
            <a:ext uri="{FF2B5EF4-FFF2-40B4-BE49-F238E27FC236}">
              <a16:creationId xmlns:a16="http://schemas.microsoft.com/office/drawing/2014/main" id="{8BE27E24-3CF4-44EF-A813-651615416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7" name="Picture 26" descr="bescom-b&amp;WLOGO">
          <a:extLst>
            <a:ext uri="{FF2B5EF4-FFF2-40B4-BE49-F238E27FC236}">
              <a16:creationId xmlns:a16="http://schemas.microsoft.com/office/drawing/2014/main" id="{3B7331E1-78E7-47B0-936C-AC3800DE6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8" name="Picture 27" descr="bescom-b&amp;WLOGO">
          <a:extLst>
            <a:ext uri="{FF2B5EF4-FFF2-40B4-BE49-F238E27FC236}">
              <a16:creationId xmlns:a16="http://schemas.microsoft.com/office/drawing/2014/main" id="{2AB5EC14-EFB6-483F-99B5-8C362B1D1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29" name="Picture 28" descr="bescom-b&amp;WLOGO">
          <a:extLst>
            <a:ext uri="{FF2B5EF4-FFF2-40B4-BE49-F238E27FC236}">
              <a16:creationId xmlns:a16="http://schemas.microsoft.com/office/drawing/2014/main" id="{7D08DB2F-AB6E-4EE6-B835-85B9C845E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0" name="Picture 29" descr="bescom-b&amp;WLOGO">
          <a:extLst>
            <a:ext uri="{FF2B5EF4-FFF2-40B4-BE49-F238E27FC236}">
              <a16:creationId xmlns:a16="http://schemas.microsoft.com/office/drawing/2014/main" id="{78BCA8C4-BC2B-40D3-9627-1E34CD3EF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1" name="Picture 30" descr="bescom-b&amp;WLOGO">
          <a:extLst>
            <a:ext uri="{FF2B5EF4-FFF2-40B4-BE49-F238E27FC236}">
              <a16:creationId xmlns:a16="http://schemas.microsoft.com/office/drawing/2014/main" id="{9E4B3543-4AF6-48E9-85CA-A9BADFD5D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2" name="Picture 31" descr="bescom-b&amp;WLOGO">
          <a:extLst>
            <a:ext uri="{FF2B5EF4-FFF2-40B4-BE49-F238E27FC236}">
              <a16:creationId xmlns:a16="http://schemas.microsoft.com/office/drawing/2014/main" id="{9AAE20D7-FD66-4E3D-A98B-546525BD2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3" name="Picture 32" descr="bescom-b&amp;WLOGO">
          <a:extLst>
            <a:ext uri="{FF2B5EF4-FFF2-40B4-BE49-F238E27FC236}">
              <a16:creationId xmlns:a16="http://schemas.microsoft.com/office/drawing/2014/main" id="{26FD2D19-99EB-4863-946D-1A2ABB347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4" name="Picture 33" descr="bescom-b&amp;WLOGO">
          <a:extLst>
            <a:ext uri="{FF2B5EF4-FFF2-40B4-BE49-F238E27FC236}">
              <a16:creationId xmlns:a16="http://schemas.microsoft.com/office/drawing/2014/main" id="{79DBDFC5-2390-4514-B27A-8AC9784A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5" name="Picture 34" descr="bescom-b&amp;WLOGO">
          <a:extLst>
            <a:ext uri="{FF2B5EF4-FFF2-40B4-BE49-F238E27FC236}">
              <a16:creationId xmlns:a16="http://schemas.microsoft.com/office/drawing/2014/main" id="{827F021A-0A1A-408C-A04A-6084DF4A9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6" name="Picture 35" descr="bescom-b&amp;WLOGO">
          <a:extLst>
            <a:ext uri="{FF2B5EF4-FFF2-40B4-BE49-F238E27FC236}">
              <a16:creationId xmlns:a16="http://schemas.microsoft.com/office/drawing/2014/main" id="{14504199-17FC-485F-97F1-B232AA8BE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7" name="Picture 36" descr="bescom-b&amp;WLOGO">
          <a:extLst>
            <a:ext uri="{FF2B5EF4-FFF2-40B4-BE49-F238E27FC236}">
              <a16:creationId xmlns:a16="http://schemas.microsoft.com/office/drawing/2014/main" id="{1BD5A66E-DFE4-4775-B7C8-0CE1D8920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8" name="Picture 37" descr="bescom-b&amp;WLOGO">
          <a:extLst>
            <a:ext uri="{FF2B5EF4-FFF2-40B4-BE49-F238E27FC236}">
              <a16:creationId xmlns:a16="http://schemas.microsoft.com/office/drawing/2014/main" id="{91D65DDA-DCC2-47AC-9BB5-D9B19C9F0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9" name="Picture 38" descr="bescom-b&amp;WLOGO">
          <a:extLst>
            <a:ext uri="{FF2B5EF4-FFF2-40B4-BE49-F238E27FC236}">
              <a16:creationId xmlns:a16="http://schemas.microsoft.com/office/drawing/2014/main" id="{2340AD5F-A602-461B-9D4D-5292E90B4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0" name="Picture 39" descr="bescom-b&amp;WLOGO">
          <a:extLst>
            <a:ext uri="{FF2B5EF4-FFF2-40B4-BE49-F238E27FC236}">
              <a16:creationId xmlns:a16="http://schemas.microsoft.com/office/drawing/2014/main" id="{B3609BA8-B81C-42F4-984C-B27F73F1F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1" name="Picture 40" descr="bescom-b&amp;WLOGO">
          <a:extLst>
            <a:ext uri="{FF2B5EF4-FFF2-40B4-BE49-F238E27FC236}">
              <a16:creationId xmlns:a16="http://schemas.microsoft.com/office/drawing/2014/main" id="{5849B6BA-98B5-4E75-A0CD-DAB4DE92C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2" name="Picture 41" descr="bescom-b&amp;WLOGO">
          <a:extLst>
            <a:ext uri="{FF2B5EF4-FFF2-40B4-BE49-F238E27FC236}">
              <a16:creationId xmlns:a16="http://schemas.microsoft.com/office/drawing/2014/main" id="{BE75E9D1-BFC2-4324-B48B-29A8C207F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3" name="Picture 42" descr="bescom-b&amp;WLOGO">
          <a:extLst>
            <a:ext uri="{FF2B5EF4-FFF2-40B4-BE49-F238E27FC236}">
              <a16:creationId xmlns:a16="http://schemas.microsoft.com/office/drawing/2014/main" id="{58BCC177-3F7C-4A9A-AB40-92231D7AF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4" name="Picture 43" descr="bescom-b&amp;WLOGO">
          <a:extLst>
            <a:ext uri="{FF2B5EF4-FFF2-40B4-BE49-F238E27FC236}">
              <a16:creationId xmlns:a16="http://schemas.microsoft.com/office/drawing/2014/main" id="{C3712401-56B6-4265-8709-113DEB06B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5" name="Picture 44" descr="bescom-b&amp;WLOGO">
          <a:extLst>
            <a:ext uri="{FF2B5EF4-FFF2-40B4-BE49-F238E27FC236}">
              <a16:creationId xmlns:a16="http://schemas.microsoft.com/office/drawing/2014/main" id="{EA03BD09-900D-4922-9D00-E769C13FF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6" name="Picture 45" descr="bescom-b&amp;WLOGO">
          <a:extLst>
            <a:ext uri="{FF2B5EF4-FFF2-40B4-BE49-F238E27FC236}">
              <a16:creationId xmlns:a16="http://schemas.microsoft.com/office/drawing/2014/main" id="{2D61553F-31D3-46D5-9937-37267736A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7" name="Picture 46" descr="bescom-b&amp;WLOGO">
          <a:extLst>
            <a:ext uri="{FF2B5EF4-FFF2-40B4-BE49-F238E27FC236}">
              <a16:creationId xmlns:a16="http://schemas.microsoft.com/office/drawing/2014/main" id="{AC81AF6C-C187-4F4A-98A4-BBB2527F5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8" name="Picture 47" descr="bescom-b&amp;WLOGO">
          <a:extLst>
            <a:ext uri="{FF2B5EF4-FFF2-40B4-BE49-F238E27FC236}">
              <a16:creationId xmlns:a16="http://schemas.microsoft.com/office/drawing/2014/main" id="{90807A9E-09B6-445D-9DEB-A75BD21A9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9" name="Picture 48" descr="bescom-b&amp;WLOGO">
          <a:extLst>
            <a:ext uri="{FF2B5EF4-FFF2-40B4-BE49-F238E27FC236}">
              <a16:creationId xmlns:a16="http://schemas.microsoft.com/office/drawing/2014/main" id="{E654EBCE-F8A7-4A8C-A89B-39EEC094B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0" name="Picture 49" descr="bescom-b&amp;WLOGO">
          <a:extLst>
            <a:ext uri="{FF2B5EF4-FFF2-40B4-BE49-F238E27FC236}">
              <a16:creationId xmlns:a16="http://schemas.microsoft.com/office/drawing/2014/main" id="{B4406183-0D48-4770-A3BE-DEDE7ACCD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1" name="Picture 50" descr="bescom-b&amp;WLOGO">
          <a:extLst>
            <a:ext uri="{FF2B5EF4-FFF2-40B4-BE49-F238E27FC236}">
              <a16:creationId xmlns:a16="http://schemas.microsoft.com/office/drawing/2014/main" id="{EA1ABDC8-6F07-4ADA-BD43-1B3618523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2" name="Picture 51" descr="bescom-b&amp;WLOGO">
          <a:extLst>
            <a:ext uri="{FF2B5EF4-FFF2-40B4-BE49-F238E27FC236}">
              <a16:creationId xmlns:a16="http://schemas.microsoft.com/office/drawing/2014/main" id="{9002CDD5-B519-4027-9EA7-9D69E86C8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3" name="Picture 52" descr="bescom-b&amp;WLOGO">
          <a:extLst>
            <a:ext uri="{FF2B5EF4-FFF2-40B4-BE49-F238E27FC236}">
              <a16:creationId xmlns:a16="http://schemas.microsoft.com/office/drawing/2014/main" id="{3886C25E-9F25-4B09-8A66-978C55D8C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4" name="Picture 53" descr="bescom-b&amp;WLOGO">
          <a:extLst>
            <a:ext uri="{FF2B5EF4-FFF2-40B4-BE49-F238E27FC236}">
              <a16:creationId xmlns:a16="http://schemas.microsoft.com/office/drawing/2014/main" id="{26E422EE-09AD-4CE3-8FEB-597AC50E1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5" name="Picture 54" descr="bescom-b&amp;WLOGO">
          <a:extLst>
            <a:ext uri="{FF2B5EF4-FFF2-40B4-BE49-F238E27FC236}">
              <a16:creationId xmlns:a16="http://schemas.microsoft.com/office/drawing/2014/main" id="{5387677F-9424-45BD-AC29-748D231F8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6" name="Picture 55" descr="bescom-b&amp;WLOGO">
          <a:extLst>
            <a:ext uri="{FF2B5EF4-FFF2-40B4-BE49-F238E27FC236}">
              <a16:creationId xmlns:a16="http://schemas.microsoft.com/office/drawing/2014/main" id="{D9C79EF8-9397-45B2-A8B7-1403F2BBE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57" name="Picture 56" descr="bescom-b&amp;WLOGO">
          <a:extLst>
            <a:ext uri="{FF2B5EF4-FFF2-40B4-BE49-F238E27FC236}">
              <a16:creationId xmlns:a16="http://schemas.microsoft.com/office/drawing/2014/main" id="{4FA3AA16-37F7-4838-9BC5-BA9FA40D4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" name="Picture 1" descr="bescom-b&amp;WLOGO">
          <a:extLst>
            <a:ext uri="{FF2B5EF4-FFF2-40B4-BE49-F238E27FC236}">
              <a16:creationId xmlns:a16="http://schemas.microsoft.com/office/drawing/2014/main" id="{054DE1DC-E38D-4C1F-ACEC-2A546CA31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" name="Picture 2" descr="bescom-b&amp;WLOGO">
          <a:extLst>
            <a:ext uri="{FF2B5EF4-FFF2-40B4-BE49-F238E27FC236}">
              <a16:creationId xmlns:a16="http://schemas.microsoft.com/office/drawing/2014/main" id="{B819377B-99AA-46D6-B4CB-90B9A3D00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" name="Picture 3" descr="bescom-b&amp;WLOGO">
          <a:extLst>
            <a:ext uri="{FF2B5EF4-FFF2-40B4-BE49-F238E27FC236}">
              <a16:creationId xmlns:a16="http://schemas.microsoft.com/office/drawing/2014/main" id="{0FE8914B-C2C8-42A6-81AD-E8B4D813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" name="Picture 4" descr="bescom-b&amp;WLOGO">
          <a:extLst>
            <a:ext uri="{FF2B5EF4-FFF2-40B4-BE49-F238E27FC236}">
              <a16:creationId xmlns:a16="http://schemas.microsoft.com/office/drawing/2014/main" id="{28F67170-73F7-481E-8A9B-2653C05DE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6" name="Picture 5" descr="bescom-b&amp;WLOGO">
          <a:extLst>
            <a:ext uri="{FF2B5EF4-FFF2-40B4-BE49-F238E27FC236}">
              <a16:creationId xmlns:a16="http://schemas.microsoft.com/office/drawing/2014/main" id="{326CA161-DCF1-434B-B945-9C6AA726C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7" name="Picture 6" descr="bescom-b&amp;WLOGO">
          <a:extLst>
            <a:ext uri="{FF2B5EF4-FFF2-40B4-BE49-F238E27FC236}">
              <a16:creationId xmlns:a16="http://schemas.microsoft.com/office/drawing/2014/main" id="{8CDCDC75-EEA3-497C-AB51-197CB5B96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8" name="Picture 7" descr="bescom-b&amp;WLOGO">
          <a:extLst>
            <a:ext uri="{FF2B5EF4-FFF2-40B4-BE49-F238E27FC236}">
              <a16:creationId xmlns:a16="http://schemas.microsoft.com/office/drawing/2014/main" id="{953E34B7-8243-4369-9D4B-CDB1B20F7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9" name="Picture 8" descr="bescom-b&amp;WLOGO">
          <a:extLst>
            <a:ext uri="{FF2B5EF4-FFF2-40B4-BE49-F238E27FC236}">
              <a16:creationId xmlns:a16="http://schemas.microsoft.com/office/drawing/2014/main" id="{2000A8C6-2CC8-4382-8FFC-E77CF5E7B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0" name="Picture 9" descr="bescom-b&amp;WLOGO">
          <a:extLst>
            <a:ext uri="{FF2B5EF4-FFF2-40B4-BE49-F238E27FC236}">
              <a16:creationId xmlns:a16="http://schemas.microsoft.com/office/drawing/2014/main" id="{919C8487-FA5D-49C9-9A3A-A8E7028AB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1" name="Picture 10" descr="bescom-b&amp;WLOGO">
          <a:extLst>
            <a:ext uri="{FF2B5EF4-FFF2-40B4-BE49-F238E27FC236}">
              <a16:creationId xmlns:a16="http://schemas.microsoft.com/office/drawing/2014/main" id="{829B82E6-3581-4828-8111-0CF006F52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2" name="Picture 11" descr="bescom-b&amp;WLOGO">
          <a:extLst>
            <a:ext uri="{FF2B5EF4-FFF2-40B4-BE49-F238E27FC236}">
              <a16:creationId xmlns:a16="http://schemas.microsoft.com/office/drawing/2014/main" id="{C2F54E1C-C88C-4185-9988-8CC5B652F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3" name="Picture 12" descr="bescom-b&amp;WLOGO">
          <a:extLst>
            <a:ext uri="{FF2B5EF4-FFF2-40B4-BE49-F238E27FC236}">
              <a16:creationId xmlns:a16="http://schemas.microsoft.com/office/drawing/2014/main" id="{CC9BE505-1168-4246-B92C-3E9AD0D50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4" name="Picture 13" descr="bescom-b&amp;WLOGO">
          <a:extLst>
            <a:ext uri="{FF2B5EF4-FFF2-40B4-BE49-F238E27FC236}">
              <a16:creationId xmlns:a16="http://schemas.microsoft.com/office/drawing/2014/main" id="{971CF834-2EA2-42C1-B4C0-75E5A5D5C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5" name="Picture 14" descr="bescom-b&amp;WLOGO">
          <a:extLst>
            <a:ext uri="{FF2B5EF4-FFF2-40B4-BE49-F238E27FC236}">
              <a16:creationId xmlns:a16="http://schemas.microsoft.com/office/drawing/2014/main" id="{507DF413-7143-4226-9093-3ED5EDB3E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6" name="Picture 15" descr="bescom-b&amp;WLOGO">
          <a:extLst>
            <a:ext uri="{FF2B5EF4-FFF2-40B4-BE49-F238E27FC236}">
              <a16:creationId xmlns:a16="http://schemas.microsoft.com/office/drawing/2014/main" id="{17CB6603-7F66-4BC4-8290-0C71A038F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7" name="Picture 16" descr="bescom-b&amp;WLOGO">
          <a:extLst>
            <a:ext uri="{FF2B5EF4-FFF2-40B4-BE49-F238E27FC236}">
              <a16:creationId xmlns:a16="http://schemas.microsoft.com/office/drawing/2014/main" id="{7E2422D7-D4BB-435E-869C-D5C031299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8" name="Picture 17" descr="bescom-b&amp;WLOGO">
          <a:extLst>
            <a:ext uri="{FF2B5EF4-FFF2-40B4-BE49-F238E27FC236}">
              <a16:creationId xmlns:a16="http://schemas.microsoft.com/office/drawing/2014/main" id="{01C87188-A8EC-4BCD-B1EE-319674436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9" name="Picture 18" descr="bescom-b&amp;WLOGO">
          <a:extLst>
            <a:ext uri="{FF2B5EF4-FFF2-40B4-BE49-F238E27FC236}">
              <a16:creationId xmlns:a16="http://schemas.microsoft.com/office/drawing/2014/main" id="{F5AF4023-0877-4C46-B9AF-B6B0D89F5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0" name="Picture 19" descr="bescom-b&amp;WLOGO">
          <a:extLst>
            <a:ext uri="{FF2B5EF4-FFF2-40B4-BE49-F238E27FC236}">
              <a16:creationId xmlns:a16="http://schemas.microsoft.com/office/drawing/2014/main" id="{2ABA063B-86E7-4F8C-8BF2-027B707BB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1" name="Picture 20" descr="bescom-b&amp;WLOGO">
          <a:extLst>
            <a:ext uri="{FF2B5EF4-FFF2-40B4-BE49-F238E27FC236}">
              <a16:creationId xmlns:a16="http://schemas.microsoft.com/office/drawing/2014/main" id="{C3BB8ED5-07EF-4E78-92E3-50B737CF9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2" name="Picture 21" descr="bescom-b&amp;WLOGO">
          <a:extLst>
            <a:ext uri="{FF2B5EF4-FFF2-40B4-BE49-F238E27FC236}">
              <a16:creationId xmlns:a16="http://schemas.microsoft.com/office/drawing/2014/main" id="{8BB3FCA2-BBC1-499E-B5A3-FD0578438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3" name="Picture 22" descr="bescom-b&amp;WLOGO">
          <a:extLst>
            <a:ext uri="{FF2B5EF4-FFF2-40B4-BE49-F238E27FC236}">
              <a16:creationId xmlns:a16="http://schemas.microsoft.com/office/drawing/2014/main" id="{0D3DC43E-65BF-4C6B-8B6B-460813025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4" name="Picture 23" descr="bescom-b&amp;WLOGO">
          <a:extLst>
            <a:ext uri="{FF2B5EF4-FFF2-40B4-BE49-F238E27FC236}">
              <a16:creationId xmlns:a16="http://schemas.microsoft.com/office/drawing/2014/main" id="{778A8718-6DFB-4853-8C21-3D4BB3F07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5" name="Picture 24" descr="bescom-b&amp;WLOGO">
          <a:extLst>
            <a:ext uri="{FF2B5EF4-FFF2-40B4-BE49-F238E27FC236}">
              <a16:creationId xmlns:a16="http://schemas.microsoft.com/office/drawing/2014/main" id="{A0ABBE73-DD41-42BB-82D0-28A2D5E01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6" name="Picture 25" descr="bescom-b&amp;WLOGO">
          <a:extLst>
            <a:ext uri="{FF2B5EF4-FFF2-40B4-BE49-F238E27FC236}">
              <a16:creationId xmlns:a16="http://schemas.microsoft.com/office/drawing/2014/main" id="{67247026-DB46-4900-8DA4-87E6BEC2C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7" name="Picture 26" descr="bescom-b&amp;WLOGO">
          <a:extLst>
            <a:ext uri="{FF2B5EF4-FFF2-40B4-BE49-F238E27FC236}">
              <a16:creationId xmlns:a16="http://schemas.microsoft.com/office/drawing/2014/main" id="{02E6AFE8-97A9-4B3B-AEDC-A1D3B9FA8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8" name="Picture 27" descr="bescom-b&amp;WLOGO">
          <a:extLst>
            <a:ext uri="{FF2B5EF4-FFF2-40B4-BE49-F238E27FC236}">
              <a16:creationId xmlns:a16="http://schemas.microsoft.com/office/drawing/2014/main" id="{8A62E368-F474-4288-8340-D61847CCF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29" name="Picture 28" descr="bescom-b&amp;WLOGO">
          <a:extLst>
            <a:ext uri="{FF2B5EF4-FFF2-40B4-BE49-F238E27FC236}">
              <a16:creationId xmlns:a16="http://schemas.microsoft.com/office/drawing/2014/main" id="{F9C33103-0694-495C-841D-40381103A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0" name="Picture 29" descr="bescom-b&amp;WLOGO">
          <a:extLst>
            <a:ext uri="{FF2B5EF4-FFF2-40B4-BE49-F238E27FC236}">
              <a16:creationId xmlns:a16="http://schemas.microsoft.com/office/drawing/2014/main" id="{87F4B25D-A080-4E4F-8401-B3FD527E8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1" name="Picture 30" descr="bescom-b&amp;WLOGO">
          <a:extLst>
            <a:ext uri="{FF2B5EF4-FFF2-40B4-BE49-F238E27FC236}">
              <a16:creationId xmlns:a16="http://schemas.microsoft.com/office/drawing/2014/main" id="{8AB734AB-AE13-456E-A24C-9439578CC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2" name="Picture 31" descr="bescom-b&amp;WLOGO">
          <a:extLst>
            <a:ext uri="{FF2B5EF4-FFF2-40B4-BE49-F238E27FC236}">
              <a16:creationId xmlns:a16="http://schemas.microsoft.com/office/drawing/2014/main" id="{8B6A1A21-DFEE-43F1-887C-CCA61C343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3" name="Picture 32" descr="bescom-b&amp;WLOGO">
          <a:extLst>
            <a:ext uri="{FF2B5EF4-FFF2-40B4-BE49-F238E27FC236}">
              <a16:creationId xmlns:a16="http://schemas.microsoft.com/office/drawing/2014/main" id="{7E571FB1-4AA6-4E1A-BBD2-31EA28507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4" name="Picture 33" descr="bescom-b&amp;WLOGO">
          <a:extLst>
            <a:ext uri="{FF2B5EF4-FFF2-40B4-BE49-F238E27FC236}">
              <a16:creationId xmlns:a16="http://schemas.microsoft.com/office/drawing/2014/main" id="{6922C7A5-8A7D-44C7-9A39-A2959E98F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5" name="Picture 34" descr="bescom-b&amp;WLOGO">
          <a:extLst>
            <a:ext uri="{FF2B5EF4-FFF2-40B4-BE49-F238E27FC236}">
              <a16:creationId xmlns:a16="http://schemas.microsoft.com/office/drawing/2014/main" id="{3DCD7A2A-ED3F-466A-8C12-72D211FF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6" name="Picture 35" descr="bescom-b&amp;WLOGO">
          <a:extLst>
            <a:ext uri="{FF2B5EF4-FFF2-40B4-BE49-F238E27FC236}">
              <a16:creationId xmlns:a16="http://schemas.microsoft.com/office/drawing/2014/main" id="{14EAC88F-FA2F-423A-8C89-DED7BF6E0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7" name="Picture 36" descr="bescom-b&amp;WLOGO">
          <a:extLst>
            <a:ext uri="{FF2B5EF4-FFF2-40B4-BE49-F238E27FC236}">
              <a16:creationId xmlns:a16="http://schemas.microsoft.com/office/drawing/2014/main" id="{F331B159-3A52-4B46-9CFB-71F1F7A60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8" name="Picture 37" descr="bescom-b&amp;WLOGO">
          <a:extLst>
            <a:ext uri="{FF2B5EF4-FFF2-40B4-BE49-F238E27FC236}">
              <a16:creationId xmlns:a16="http://schemas.microsoft.com/office/drawing/2014/main" id="{38C6E105-BFD6-456D-B26B-A05B52592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9" name="Picture 38" descr="bescom-b&amp;WLOGO">
          <a:extLst>
            <a:ext uri="{FF2B5EF4-FFF2-40B4-BE49-F238E27FC236}">
              <a16:creationId xmlns:a16="http://schemas.microsoft.com/office/drawing/2014/main" id="{20FEE191-17EE-40A5-B1EF-42C806EB0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0" name="Picture 39" descr="bescom-b&amp;WLOGO">
          <a:extLst>
            <a:ext uri="{FF2B5EF4-FFF2-40B4-BE49-F238E27FC236}">
              <a16:creationId xmlns:a16="http://schemas.microsoft.com/office/drawing/2014/main" id="{B173CF13-F868-4AD7-9C16-AE821DADF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1" name="Picture 40" descr="bescom-b&amp;WLOGO">
          <a:extLst>
            <a:ext uri="{FF2B5EF4-FFF2-40B4-BE49-F238E27FC236}">
              <a16:creationId xmlns:a16="http://schemas.microsoft.com/office/drawing/2014/main" id="{C5149DEA-A1A2-4D5B-9F1C-3C6ED0F51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2" name="Picture 41" descr="bescom-b&amp;WLOGO">
          <a:extLst>
            <a:ext uri="{FF2B5EF4-FFF2-40B4-BE49-F238E27FC236}">
              <a16:creationId xmlns:a16="http://schemas.microsoft.com/office/drawing/2014/main" id="{36D5625B-5FB6-407F-B5B2-86F911A83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3" name="Picture 42" descr="bescom-b&amp;WLOGO">
          <a:extLst>
            <a:ext uri="{FF2B5EF4-FFF2-40B4-BE49-F238E27FC236}">
              <a16:creationId xmlns:a16="http://schemas.microsoft.com/office/drawing/2014/main" id="{F0790236-2895-432B-B995-2019FDA4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4" name="Picture 43" descr="bescom-b&amp;WLOGO">
          <a:extLst>
            <a:ext uri="{FF2B5EF4-FFF2-40B4-BE49-F238E27FC236}">
              <a16:creationId xmlns:a16="http://schemas.microsoft.com/office/drawing/2014/main" id="{F2CCD496-B3D1-460C-BF1F-D9063563F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5" name="Picture 44" descr="bescom-b&amp;WLOGO">
          <a:extLst>
            <a:ext uri="{FF2B5EF4-FFF2-40B4-BE49-F238E27FC236}">
              <a16:creationId xmlns:a16="http://schemas.microsoft.com/office/drawing/2014/main" id="{6D77EBEA-EED1-4CF0-8040-77F83292F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6" name="Picture 45" descr="bescom-b&amp;WLOGO">
          <a:extLst>
            <a:ext uri="{FF2B5EF4-FFF2-40B4-BE49-F238E27FC236}">
              <a16:creationId xmlns:a16="http://schemas.microsoft.com/office/drawing/2014/main" id="{C07ACEF2-651F-4E3B-81C0-628EFD20F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7" name="Picture 46" descr="bescom-b&amp;WLOGO">
          <a:extLst>
            <a:ext uri="{FF2B5EF4-FFF2-40B4-BE49-F238E27FC236}">
              <a16:creationId xmlns:a16="http://schemas.microsoft.com/office/drawing/2014/main" id="{18FA2976-B6EC-41CB-996B-638D4BCBF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8" name="Picture 47" descr="bescom-b&amp;WLOGO">
          <a:extLst>
            <a:ext uri="{FF2B5EF4-FFF2-40B4-BE49-F238E27FC236}">
              <a16:creationId xmlns:a16="http://schemas.microsoft.com/office/drawing/2014/main" id="{FAF0DE3F-CB9E-44A5-8F7D-E41552DEF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9" name="Picture 48" descr="bescom-b&amp;WLOGO">
          <a:extLst>
            <a:ext uri="{FF2B5EF4-FFF2-40B4-BE49-F238E27FC236}">
              <a16:creationId xmlns:a16="http://schemas.microsoft.com/office/drawing/2014/main" id="{A22E0FDB-5B80-46AB-8FB0-BCD1AD16F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0" name="Picture 49" descr="bescom-b&amp;WLOGO">
          <a:extLst>
            <a:ext uri="{FF2B5EF4-FFF2-40B4-BE49-F238E27FC236}">
              <a16:creationId xmlns:a16="http://schemas.microsoft.com/office/drawing/2014/main" id="{9EE0E630-5344-419D-9AF1-7C39075C2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1" name="Picture 50" descr="bescom-b&amp;WLOGO">
          <a:extLst>
            <a:ext uri="{FF2B5EF4-FFF2-40B4-BE49-F238E27FC236}">
              <a16:creationId xmlns:a16="http://schemas.microsoft.com/office/drawing/2014/main" id="{4528FB9F-159E-43D0-B141-E7A5D9618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2" name="Picture 51" descr="bescom-b&amp;WLOGO">
          <a:extLst>
            <a:ext uri="{FF2B5EF4-FFF2-40B4-BE49-F238E27FC236}">
              <a16:creationId xmlns:a16="http://schemas.microsoft.com/office/drawing/2014/main" id="{0101D73A-469B-4A98-ABF8-02FF4981C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3" name="Picture 52" descr="bescom-b&amp;WLOGO">
          <a:extLst>
            <a:ext uri="{FF2B5EF4-FFF2-40B4-BE49-F238E27FC236}">
              <a16:creationId xmlns:a16="http://schemas.microsoft.com/office/drawing/2014/main" id="{629B2490-105E-4013-832E-00F51EAEA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4" name="Picture 53" descr="bescom-b&amp;WLOGO">
          <a:extLst>
            <a:ext uri="{FF2B5EF4-FFF2-40B4-BE49-F238E27FC236}">
              <a16:creationId xmlns:a16="http://schemas.microsoft.com/office/drawing/2014/main" id="{572C3951-B837-4586-ABEF-E27206B9C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5" name="Picture 54" descr="bescom-b&amp;WLOGO">
          <a:extLst>
            <a:ext uri="{FF2B5EF4-FFF2-40B4-BE49-F238E27FC236}">
              <a16:creationId xmlns:a16="http://schemas.microsoft.com/office/drawing/2014/main" id="{463DCBB3-4F50-4664-A2F7-FC64FC2B1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6" name="Picture 55" descr="bescom-b&amp;WLOGO">
          <a:extLst>
            <a:ext uri="{FF2B5EF4-FFF2-40B4-BE49-F238E27FC236}">
              <a16:creationId xmlns:a16="http://schemas.microsoft.com/office/drawing/2014/main" id="{4E32FC79-1362-4E24-BA8A-412351319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57" name="Picture 56" descr="bescom-b&amp;WLOGO">
          <a:extLst>
            <a:ext uri="{FF2B5EF4-FFF2-40B4-BE49-F238E27FC236}">
              <a16:creationId xmlns:a16="http://schemas.microsoft.com/office/drawing/2014/main" id="{BF700598-F7F1-4E75-A6E6-E87CA7DC6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" name="Picture 1" descr="bescom-b&amp;W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" name="Picture 2" descr="bescom-b&amp;W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" name="Picture 3" descr="bescom-b&amp;WLOG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" name="Picture 4" descr="bescom-b&amp;W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6" name="Picture 5" descr="bescom-b&amp;WLOG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7" name="Picture 6" descr="bescom-b&amp;WLOG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8" name="Picture 7" descr="bescom-b&amp;WLOG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9" name="Picture 8" descr="bescom-b&amp;WLOG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0" name="Picture 9" descr="bescom-b&amp;WLOG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1" name="Picture 10" descr="bescom-b&amp;WLOG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2" name="Picture 11" descr="bescom-b&amp;WLOG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3" name="Picture 12" descr="bescom-b&amp;WLOG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4" name="Picture 13" descr="bescom-b&amp;WLOG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5" name="Picture 14" descr="bescom-b&amp;WLOG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6" name="Picture 15" descr="bescom-b&amp;WLOG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7" name="Picture 16" descr="bescom-b&amp;WLOG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8" name="Picture 17" descr="bescom-b&amp;WLOG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9" name="Picture 18" descr="bescom-b&amp;WLOG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0" name="Picture 19" descr="bescom-b&amp;WLOG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1" name="Picture 20" descr="bescom-b&amp;WLOG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2" name="Picture 21" descr="bescom-b&amp;W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3" name="Picture 22" descr="bescom-b&amp;WLOG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4" name="Picture 23" descr="bescom-b&amp;WLOG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5" name="Picture 24" descr="bescom-b&amp;WLOG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6" name="Picture 25" descr="bescom-b&amp;WLOGO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7" name="Picture 26" descr="bescom-b&amp;WLOGO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8" name="Picture 27" descr="bescom-b&amp;WLOGO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29" name="Picture 28" descr="bescom-b&amp;WLOGO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" name="Picture 1" descr="bescom-b&amp;W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" name="Picture 2" descr="bescom-b&amp;W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" name="Picture 3" descr="bescom-b&amp;W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" name="Picture 4" descr="bescom-b&amp;WLOG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6" name="Picture 5" descr="bescom-b&amp;WLOG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7" name="Picture 6" descr="bescom-b&amp;WLOG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8" name="Picture 7" descr="bescom-b&amp;WLOG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9" name="Picture 8" descr="bescom-b&amp;WLOG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0" name="Picture 9" descr="bescom-b&amp;WLOG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1" name="Picture 10" descr="bescom-b&amp;WLOG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2" name="Picture 11" descr="bescom-b&amp;WLOG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3" name="Picture 12" descr="bescom-b&amp;WLOG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4" name="Picture 13" descr="bescom-b&amp;WLOG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5" name="Picture 14" descr="bescom-b&amp;WLOG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6" name="Picture 15" descr="bescom-b&amp;WLOG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7" name="Picture 16" descr="bescom-b&amp;WLOG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8" name="Picture 17" descr="bescom-b&amp;WLOG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9" name="Picture 18" descr="bescom-b&amp;WLOG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0" name="Picture 19" descr="bescom-b&amp;WLOG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1" name="Picture 20" descr="bescom-b&amp;WLOG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2" name="Picture 21" descr="bescom-b&amp;WLOG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3" name="Picture 22" descr="bescom-b&amp;WLOG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4" name="Picture 23" descr="bescom-b&amp;WLOG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5" name="Picture 24" descr="bescom-b&amp;WLOG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6" name="Picture 25" descr="bescom-b&amp;WLOG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7" name="Picture 26" descr="bescom-b&amp;WLOG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8" name="Picture 27" descr="bescom-b&amp;WLOG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29" name="Picture 28" descr="bescom-b&amp;WLOG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0" name="Picture 29" descr="bescom-b&amp;WLOG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1" name="Picture 30" descr="bescom-b&amp;WLOG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2" name="Picture 31" descr="bescom-b&amp;WLOG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3" name="Picture 32" descr="bescom-b&amp;WLOG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4" name="Picture 33" descr="bescom-b&amp;WLOG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5" name="Picture 34" descr="bescom-b&amp;WLOG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6" name="Picture 35" descr="bescom-b&amp;WLOG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7" name="Picture 36" descr="bescom-b&amp;WLOG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8" name="Picture 37" descr="bescom-b&amp;WLOG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9" name="Picture 38" descr="bescom-b&amp;WLOG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0" name="Picture 39" descr="bescom-b&amp;WLOG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1" name="Picture 40" descr="bescom-b&amp;WLOG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2" name="Picture 41" descr="bescom-b&amp;WLOG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3" name="Picture 42" descr="bescom-b&amp;WLOG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4" name="Picture 43" descr="bescom-b&amp;WLOG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5" name="Picture 44" descr="bescom-b&amp;WLOG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6" name="Picture 45" descr="bescom-b&amp;WLOG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7" name="Picture 46" descr="bescom-b&amp;WLOG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8" name="Picture 47" descr="bescom-b&amp;WLOG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9" name="Picture 48" descr="bescom-b&amp;WLOGO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0" name="Picture 49" descr="bescom-b&amp;WLOGO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1" name="Picture 50" descr="bescom-b&amp;WLOGO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2" name="Picture 51" descr="bescom-b&amp;WLOGO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3" name="Picture 52" descr="bescom-b&amp;WLOGO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4" name="Picture 53" descr="bescom-b&amp;WLOGO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5" name="Picture 54" descr="bescom-b&amp;WLOGO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6" name="Picture 55" descr="bescom-b&amp;WLOGO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57" name="Picture 56" descr="bescom-b&amp;WLOGO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" name="Picture 1" descr="bescom-b&amp;W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" name="Picture 2" descr="bescom-b&amp;W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" name="Picture 3" descr="bescom-b&amp;WLOG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" name="Picture 4" descr="bescom-b&amp;W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6" name="Picture 5" descr="bescom-b&amp;WLOG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7" name="Picture 6" descr="bescom-b&amp;WLOG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8" name="Picture 7" descr="bescom-b&amp;WLOG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9" name="Picture 8" descr="bescom-b&amp;WLOG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0" name="Picture 9" descr="bescom-b&amp;WLOG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1" name="Picture 10" descr="bescom-b&amp;WLOG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2" name="Picture 11" descr="bescom-b&amp;WLOG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3" name="Picture 12" descr="bescom-b&amp;WLOG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4" name="Picture 13" descr="bescom-b&amp;WLOG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5" name="Picture 14" descr="bescom-b&amp;WLOGO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6" name="Picture 15" descr="bescom-b&amp;WLOG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7" name="Picture 16" descr="bescom-b&amp;WLOGO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8" name="Picture 17" descr="bescom-b&amp;WLOGO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9" name="Picture 18" descr="bescom-b&amp;WLOGO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0" name="Picture 19" descr="bescom-b&amp;WLOGO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1" name="Picture 20" descr="bescom-b&amp;WLOGO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2" name="Picture 21" descr="bescom-b&amp;WLOGO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3" name="Picture 22" descr="bescom-b&amp;WLOGO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4" name="Picture 23" descr="bescom-b&amp;WLOGO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5" name="Picture 24" descr="bescom-b&amp;WLOGO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6" name="Picture 25" descr="bescom-b&amp;WLOGO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7" name="Picture 26" descr="bescom-b&amp;WLOGO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8" name="Picture 27" descr="bescom-b&amp;WLOGO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29" name="Picture 28" descr="bescom-b&amp;WLOGO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0" name="Picture 29" descr="bescom-b&amp;WLOGO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1" name="Picture 30" descr="bescom-b&amp;WLOGO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2" name="Picture 31" descr="bescom-b&amp;WLOGO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3" name="Picture 32" descr="bescom-b&amp;WLOGO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4" name="Picture 33" descr="bescom-b&amp;WLOGO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5" name="Picture 34" descr="bescom-b&amp;WLOGO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6" name="Picture 35" descr="bescom-b&amp;WLOGO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7" name="Picture 36" descr="bescom-b&amp;WLOGO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8" name="Picture 37" descr="bescom-b&amp;WLOGO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9" name="Picture 38" descr="bescom-b&amp;WLOGO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0" name="Picture 39" descr="bescom-b&amp;WLOGO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1" name="Picture 40" descr="bescom-b&amp;WLOGO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2" name="Picture 41" descr="bescom-b&amp;WLOGO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3" name="Picture 42" descr="bescom-b&amp;WLOGO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4" name="Picture 43" descr="bescom-b&amp;WLOGO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5" name="Picture 44" descr="bescom-b&amp;WLOGO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6" name="Picture 45" descr="bescom-b&amp;WLOGO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7" name="Picture 46" descr="bescom-b&amp;WLOGO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8" name="Picture 47" descr="bescom-b&amp;WLOGO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9" name="Picture 48" descr="bescom-b&amp;WLOGO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0" name="Picture 49" descr="bescom-b&amp;WLOGO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1" name="Picture 50" descr="bescom-b&amp;WLOGO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2" name="Picture 51" descr="bescom-b&amp;WLOGO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3" name="Picture 52" descr="bescom-b&amp;WLOGO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4" name="Picture 53" descr="bescom-b&amp;WLOGO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5" name="Picture 54" descr="bescom-b&amp;WLOGO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6" name="Picture 55" descr="bescom-b&amp;WLOGO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57" name="Picture 56" descr="bescom-b&amp;WLOGO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" name="Picture 1" descr="bescom-b&amp;W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" name="Picture 2" descr="bescom-b&amp;W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" name="Picture 3" descr="bescom-b&amp;WLOG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" name="Picture 4" descr="bescom-b&amp;W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6" name="Picture 5" descr="bescom-b&amp;WLOG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7" name="Picture 6" descr="bescom-b&amp;W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8" name="Picture 7" descr="bescom-b&amp;WLOG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9" name="Picture 8" descr="bescom-b&amp;WLOG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0" name="Picture 9" descr="bescom-b&amp;WLOG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1" name="Picture 10" descr="bescom-b&amp;WLOG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2" name="Picture 11" descr="bescom-b&amp;WLOG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3" name="Picture 12" descr="bescom-b&amp;WLOG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4" name="Picture 13" descr="bescom-b&amp;WLOG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5" name="Picture 14" descr="bescom-b&amp;WLOG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6" name="Picture 15" descr="bescom-b&amp;WLOG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7" name="Picture 16" descr="bescom-b&amp;WLOG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8" name="Picture 17" descr="bescom-b&amp;WLOGO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9" name="Picture 18" descr="bescom-b&amp;WLOGO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0" name="Picture 19" descr="bescom-b&amp;WLOG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1" name="Picture 20" descr="bescom-b&amp;WLOG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2" name="Picture 21" descr="bescom-b&amp;WLOGO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3" name="Picture 22" descr="bescom-b&amp;WLOGO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4" name="Picture 23" descr="bescom-b&amp;WLOGO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5" name="Picture 24" descr="bescom-b&amp;WLOGO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6" name="Picture 25" descr="bescom-b&amp;WLOGO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7" name="Picture 26" descr="bescom-b&amp;WLOGO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8" name="Picture 27" descr="bescom-b&amp;WLOGO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29" name="Picture 28" descr="bescom-b&amp;WLOGO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0" name="Picture 29" descr="bescom-b&amp;WLOGO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1" name="Picture 30" descr="bescom-b&amp;WLOGO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2" name="Picture 31" descr="bescom-b&amp;WLOGO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3" name="Picture 32" descr="bescom-b&amp;WLOGO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4" name="Picture 33" descr="bescom-b&amp;WLOGO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5" name="Picture 34" descr="bescom-b&amp;WLOGO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6" name="Picture 35" descr="bescom-b&amp;WLOGO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7" name="Picture 36" descr="bescom-b&amp;WLOGO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8" name="Picture 37" descr="bescom-b&amp;WLOGO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9" name="Picture 38" descr="bescom-b&amp;WLOGO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0" name="Picture 39" descr="bescom-b&amp;WLOGO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1" name="Picture 40" descr="bescom-b&amp;WLOGO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2" name="Picture 41" descr="bescom-b&amp;WLOGO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3" name="Picture 42" descr="bescom-b&amp;WLOGO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4" name="Picture 43" descr="bescom-b&amp;WLOGO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5" name="Picture 44" descr="bescom-b&amp;WLOGO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6" name="Picture 45" descr="bescom-b&amp;WLOGO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7" name="Picture 46" descr="bescom-b&amp;WLOGO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8" name="Picture 47" descr="bescom-b&amp;WLOGO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9" name="Picture 48" descr="bescom-b&amp;WLOGO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0" name="Picture 49" descr="bescom-b&amp;WLOGO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1" name="Picture 50" descr="bescom-b&amp;WLOGO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2" name="Picture 51" descr="bescom-b&amp;WLOGO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3" name="Picture 52" descr="bescom-b&amp;WLOGO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4" name="Picture 53" descr="bescom-b&amp;WLOGO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5" name="Picture 54" descr="bescom-b&amp;WLOG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6" name="Picture 55" descr="bescom-b&amp;WLOGO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57" name="Picture 56" descr="bescom-b&amp;WLOGO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" name="Picture 1" descr="bescom-b&amp;W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" name="Picture 2" descr="bescom-b&amp;WLOG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" name="Picture 3" descr="bescom-b&amp;WLOG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" name="Picture 4" descr="bescom-b&amp;WLOG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6" name="Picture 5" descr="bescom-b&amp;W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7" name="Picture 6" descr="bescom-b&amp;WLOG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8" name="Picture 7" descr="bescom-b&amp;WLOG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9" name="Picture 8" descr="bescom-b&amp;WLOG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0" name="Picture 9" descr="bescom-b&amp;WLOG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1" name="Picture 10" descr="bescom-b&amp;W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2" name="Picture 11" descr="bescom-b&amp;WLOG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3" name="Picture 12" descr="bescom-b&amp;WLOG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4" name="Picture 13" descr="bescom-b&amp;WLOG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5" name="Picture 14" descr="bescom-b&amp;WLOGO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6" name="Picture 15" descr="bescom-b&amp;WLOGO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7" name="Picture 16" descr="bescom-b&amp;WLOG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8" name="Picture 17" descr="bescom-b&amp;WLOGO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9" name="Picture 18" descr="bescom-b&amp;WLOGO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0" name="Picture 19" descr="bescom-b&amp;WLOG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1" name="Picture 20" descr="bescom-b&amp;WLOG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2" name="Picture 21" descr="bescom-b&amp;WLOGO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3" name="Picture 22" descr="bescom-b&amp;WLOGO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4" name="Picture 23" descr="bescom-b&amp;WLOGO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5" name="Picture 24" descr="bescom-b&amp;WLOGO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6" name="Picture 25" descr="bescom-b&amp;WLOGO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7" name="Picture 26" descr="bescom-b&amp;WLOGO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8" name="Picture 27" descr="bescom-b&amp;WLOGO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29" name="Picture 28" descr="bescom-b&amp;WLOGO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0" name="Picture 29" descr="bescom-b&amp;WLOGO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1" name="Picture 30" descr="bescom-b&amp;WLOGO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2" name="Picture 31" descr="bescom-b&amp;WLOGO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3" name="Picture 32" descr="bescom-b&amp;WLOGO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4" name="Picture 33" descr="bescom-b&amp;WLOGO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5" name="Picture 34" descr="bescom-b&amp;WLOGO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6" name="Picture 35" descr="bescom-b&amp;WLOGO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7" name="Picture 36" descr="bescom-b&amp;WLOGO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8" name="Picture 37" descr="bescom-b&amp;WLOGO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9" name="Picture 38" descr="bescom-b&amp;WLOGO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0" name="Picture 39" descr="bescom-b&amp;WLOGO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1" name="Picture 40" descr="bescom-b&amp;WLOGO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2" name="Picture 41" descr="bescom-b&amp;WLOGO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3" name="Picture 42" descr="bescom-b&amp;WLOGO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4" name="Picture 43" descr="bescom-b&amp;WLOGO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5" name="Picture 44" descr="bescom-b&amp;WLOGO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6" name="Picture 45" descr="bescom-b&amp;WLOGO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7" name="Picture 46" descr="bescom-b&amp;WLOGO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8" name="Picture 47" descr="bescom-b&amp;WLOGO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9" name="Picture 48" descr="bescom-b&amp;WLOGO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0" name="Picture 49" descr="bescom-b&amp;WLOGO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1" name="Picture 50" descr="bescom-b&amp;WLOGO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2" name="Picture 51" descr="bescom-b&amp;WLOGO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3" name="Picture 52" descr="bescom-b&amp;WLOGO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4" name="Picture 53" descr="bescom-b&amp;WLOGO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5" name="Picture 54" descr="bescom-b&amp;WLOGO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6" name="Picture 55" descr="bescom-b&amp;WLOGO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57" name="Picture 56" descr="bescom-b&amp;WLOGO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" name="Picture 1" descr="bescom-b&amp;W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" name="Picture 2" descr="bescom-b&amp;W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" name="Picture 3" descr="bescom-b&amp;W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" name="Picture 4" descr="bescom-b&amp;WLOG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6" name="Picture 5" descr="bescom-b&amp;WLOG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7" name="Picture 6" descr="bescom-b&amp;WLOG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8" name="Picture 7" descr="bescom-b&amp;WLOG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9" name="Picture 8" descr="bescom-b&amp;WLOG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0" name="Picture 9" descr="bescom-b&amp;WLOG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1" name="Picture 10" descr="bescom-b&amp;WLOG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2" name="Picture 11" descr="bescom-b&amp;WLOG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3" name="Picture 12" descr="bescom-b&amp;WLOGO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4" name="Picture 13" descr="bescom-b&amp;WLOG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5" name="Picture 14" descr="bescom-b&amp;WLOG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6" name="Picture 15" descr="bescom-b&amp;WLOG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7" name="Picture 16" descr="bescom-b&amp;WLOG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8" name="Picture 17" descr="bescom-b&amp;WLOGO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9" name="Picture 18" descr="bescom-b&amp;WLOGO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0" name="Picture 19" descr="bescom-b&amp;WLOG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1" name="Picture 20" descr="bescom-b&amp;WLOG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2" name="Picture 21" descr="bescom-b&amp;WLOG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3" name="Picture 22" descr="bescom-b&amp;WLOG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4" name="Picture 23" descr="bescom-b&amp;WLOG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5" name="Picture 24" descr="bescom-b&amp;WLOG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6" name="Picture 25" descr="bescom-b&amp;WLOG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7" name="Picture 26" descr="bescom-b&amp;WLOG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8" name="Picture 27" descr="bescom-b&amp;WLOGO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29" name="Picture 28" descr="bescom-b&amp;WLOG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0" name="Picture 29" descr="bescom-b&amp;WLOG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1" name="Picture 30" descr="bescom-b&amp;WLOG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2" name="Picture 31" descr="bescom-b&amp;WLOG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3" name="Picture 32" descr="bescom-b&amp;WLOG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4" name="Picture 33" descr="bescom-b&amp;WLOG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5" name="Picture 34" descr="bescom-b&amp;WLOG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6" name="Picture 35" descr="bescom-b&amp;WLOG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7" name="Picture 36" descr="bescom-b&amp;WLOGO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8" name="Picture 37" descr="bescom-b&amp;WLOGO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9" name="Picture 38" descr="bescom-b&amp;WLOGO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0" name="Picture 39" descr="bescom-b&amp;WLOG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1" name="Picture 40" descr="bescom-b&amp;WLOG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2" name="Picture 41" descr="bescom-b&amp;WLOGO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3" name="Picture 42" descr="bescom-b&amp;WLOGO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4" name="Picture 43" descr="bescom-b&amp;WLOG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5" name="Picture 44" descr="bescom-b&amp;WLOG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6" name="Picture 45" descr="bescom-b&amp;WLOG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7" name="Picture 46" descr="bescom-b&amp;WLOG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8" name="Picture 47" descr="bescom-b&amp;WLOGO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9" name="Picture 48" descr="bescom-b&amp;WLOG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0" name="Picture 49" descr="bescom-b&amp;WLOG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1" name="Picture 50" descr="bescom-b&amp;WLOG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2" name="Picture 51" descr="bescom-b&amp;WLOGO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3" name="Picture 52" descr="bescom-b&amp;WLOG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4" name="Picture 53" descr="bescom-b&amp;WLOG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5" name="Picture 54" descr="bescom-b&amp;WLOGO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6" name="Picture 55" descr="bescom-b&amp;WLOG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57" name="Picture 56" descr="bescom-b&amp;WLOG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" name="Picture 1" descr="bescom-b&amp;W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" name="Picture 2" descr="bescom-b&amp;WLOG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" name="Picture 3" descr="bescom-b&amp;W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" name="Picture 4" descr="bescom-b&amp;WLOG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6" name="Picture 5" descr="bescom-b&amp;WLOG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7" name="Picture 6" descr="bescom-b&amp;WLOG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8" name="Picture 7" descr="bescom-b&amp;WLOG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9" name="Picture 8" descr="bescom-b&amp;WLOG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0" name="Picture 9" descr="bescom-b&amp;WLOG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1" name="Picture 10" descr="bescom-b&amp;WLOGO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2" name="Picture 11" descr="bescom-b&amp;WLOG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3" name="Picture 12" descr="bescom-b&amp;WLOGO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4" name="Picture 13" descr="bescom-b&amp;WLOGO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5" name="Picture 14" descr="bescom-b&amp;WLOGO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6" name="Picture 15" descr="bescom-b&amp;WLOGO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7" name="Picture 16" descr="bescom-b&amp;WLOGO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8" name="Picture 17" descr="bescom-b&amp;WLOGO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9" name="Picture 18" descr="bescom-b&amp;WLOGO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0" name="Picture 19" descr="bescom-b&amp;WLOGO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1" name="Picture 20" descr="bescom-b&amp;WLOGO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2" name="Picture 21" descr="bescom-b&amp;WLOGO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3" name="Picture 22" descr="bescom-b&amp;WLOGO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4" name="Picture 23" descr="bescom-b&amp;WLOGO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5" name="Picture 24" descr="bescom-b&amp;WLOGO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6" name="Picture 25" descr="bescom-b&amp;WLOGO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7" name="Picture 26" descr="bescom-b&amp;WLOGO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8" name="Picture 27" descr="bescom-b&amp;WLOGO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29" name="Picture 28" descr="bescom-b&amp;WLOGO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0" name="Picture 29" descr="bescom-b&amp;WLOGO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1" name="Picture 30" descr="bescom-b&amp;WLOGO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2" name="Picture 31" descr="bescom-b&amp;WLOGO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3" name="Picture 32" descr="bescom-b&amp;WLOGO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4" name="Picture 33" descr="bescom-b&amp;WLOGO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5" name="Picture 34" descr="bescom-b&amp;WLOGO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6" name="Picture 35" descr="bescom-b&amp;WLOGO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7" name="Picture 36" descr="bescom-b&amp;WLOGO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8" name="Picture 37" descr="bescom-b&amp;WLOGO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9" name="Picture 38" descr="bescom-b&amp;WLOGO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0" name="Picture 39" descr="bescom-b&amp;WLOGO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1" name="Picture 40" descr="bescom-b&amp;WLOGO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2" name="Picture 41" descr="bescom-b&amp;WLOGO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3" name="Picture 42" descr="bescom-b&amp;WLOGO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4" name="Picture 43" descr="bescom-b&amp;WLOGO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5" name="Picture 44" descr="bescom-b&amp;WLOGO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6" name="Picture 45" descr="bescom-b&amp;WLOGO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7" name="Picture 46" descr="bescom-b&amp;WLOGO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8" name="Picture 47" descr="bescom-b&amp;WLOGO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9" name="Picture 48" descr="bescom-b&amp;WLOGO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0" name="Picture 49" descr="bescom-b&amp;WLOGO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1" name="Picture 50" descr="bescom-b&amp;WLOGO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2" name="Picture 51" descr="bescom-b&amp;WLOGO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3" name="Picture 52" descr="bescom-b&amp;WLOGO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4" name="Picture 53" descr="bescom-b&amp;WLOGO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5" name="Picture 54" descr="bescom-b&amp;WLOGO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6" name="Picture 55" descr="bescom-b&amp;WLOGO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57" name="Picture 56" descr="bescom-b&amp;WLOGO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" name="Picture 1" descr="bescom-b&amp;WLOG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" name="Picture 2" descr="bescom-b&amp;WLOG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" name="Picture 3" descr="bescom-b&amp;WLOG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" name="Picture 4" descr="bescom-b&amp;WLOG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6" name="Picture 5" descr="bescom-b&amp;WLOG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7" name="Picture 6" descr="bescom-b&amp;WLOG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8" name="Picture 7" descr="bescom-b&amp;WLOG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9" name="Picture 8" descr="bescom-b&amp;WLOG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0" name="Picture 9" descr="bescom-b&amp;WLOG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1" name="Picture 10" descr="bescom-b&amp;WLOGO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2" name="Picture 11" descr="bescom-b&amp;WLOG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3" name="Picture 12" descr="bescom-b&amp;WLOG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4" name="Picture 13" descr="bescom-b&amp;WLOGO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5" name="Picture 14" descr="bescom-b&amp;WLOGO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6" name="Picture 15" descr="bescom-b&amp;WLOG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7" name="Picture 16" descr="bescom-b&amp;WLOG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8" name="Picture 17" descr="bescom-b&amp;WLOGO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19" name="Picture 18" descr="bescom-b&amp;WLOGO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0" name="Picture 19" descr="bescom-b&amp;WLOGO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1" name="Picture 20" descr="bescom-b&amp;WLOGO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2" name="Picture 21" descr="bescom-b&amp;WLOGO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23" name="Picture 22" descr="bescom-b&amp;WLOGO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4" name="Picture 23" descr="bescom-b&amp;WLOGO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5" name="Picture 24" descr="bescom-b&amp;WLOGO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6" name="Picture 25" descr="bescom-b&amp;WLOGO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7" name="Picture 26" descr="bescom-b&amp;WLOGO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28" name="Picture 27" descr="bescom-b&amp;WLOGO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29" name="Picture 28" descr="bescom-b&amp;WLOGO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0" name="Picture 29" descr="bescom-b&amp;WLOGO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1" name="Picture 30" descr="bescom-b&amp;WLOGO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2" name="Picture 31" descr="bescom-b&amp;WLOGO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3" name="Picture 32" descr="bescom-b&amp;WLOGO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4" name="Picture 33" descr="bescom-b&amp;WLOGO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5" name="Picture 34" descr="bescom-b&amp;WLOGO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6" name="Picture 35" descr="bescom-b&amp;WLOGO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37" name="Picture 36" descr="bescom-b&amp;WLOGO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8" name="Picture 37" descr="bescom-b&amp;WLOGO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39" name="Picture 38" descr="bescom-b&amp;WLOGO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0" name="Picture 39" descr="bescom-b&amp;WLOGO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1" name="Picture 40" descr="bescom-b&amp;WLOGO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2" name="Picture 41" descr="bescom-b&amp;WLOGO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3" name="Picture 42" descr="bescom-b&amp;WLOGO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4" name="Picture 43" descr="bescom-b&amp;WLOGO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5" name="Picture 44" descr="bescom-b&amp;WLOGO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6" name="Picture 45" descr="bescom-b&amp;WLOGO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47" name="Picture 46" descr="bescom-b&amp;WLOGO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8" name="Picture 47" descr="bescom-b&amp;WLOGO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49" name="Picture 48" descr="bescom-b&amp;WLOGO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0" name="Picture 49" descr="bescom-b&amp;WLOGO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1219200</xdr:colOff>
      <xdr:row>1</xdr:row>
      <xdr:rowOff>9525</xdr:rowOff>
    </xdr:from>
    <xdr:to>
      <xdr:col>0</xdr:col>
      <xdr:colOff>1771650</xdr:colOff>
      <xdr:row>1</xdr:row>
      <xdr:rowOff>476250</xdr:rowOff>
    </xdr:to>
    <xdr:pic>
      <xdr:nvPicPr>
        <xdr:cNvPr id="51" name="Picture 50" descr="bescom-b&amp;WLOGO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2" name="Picture 51" descr="bescom-b&amp;WLOGO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3" name="Picture 52" descr="bescom-b&amp;WLOGO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4" name="Picture 53" descr="bescom-b&amp;WLOGO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5" name="Picture 54" descr="bescom-b&amp;WLOGO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9525</xdr:rowOff>
    </xdr:from>
    <xdr:to>
      <xdr:col>1</xdr:col>
      <xdr:colOff>1771650</xdr:colOff>
      <xdr:row>1</xdr:row>
      <xdr:rowOff>476250</xdr:rowOff>
    </xdr:to>
    <xdr:pic>
      <xdr:nvPicPr>
        <xdr:cNvPr id="56" name="Picture 55" descr="bescom-b&amp;WLOGO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50"/>
          <a:ext cx="552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1219200</xdr:colOff>
      <xdr:row>1</xdr:row>
      <xdr:rowOff>9524</xdr:rowOff>
    </xdr:from>
    <xdr:to>
      <xdr:col>1</xdr:col>
      <xdr:colOff>1771650</xdr:colOff>
      <xdr:row>3</xdr:row>
      <xdr:rowOff>190499</xdr:rowOff>
    </xdr:to>
    <xdr:pic>
      <xdr:nvPicPr>
        <xdr:cNvPr id="57" name="Picture 56" descr="bescom-b&amp;WLOGO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09549"/>
          <a:ext cx="552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9"/>
  <sheetViews>
    <sheetView topLeftCell="A28" workbookViewId="0">
      <selection activeCell="A29" sqref="A29:XFD29"/>
    </sheetView>
  </sheetViews>
  <sheetFormatPr defaultRowHeight="15" x14ac:dyDescent="0.25"/>
  <cols>
    <col min="1" max="1" width="4.42578125" style="80" customWidth="1"/>
    <col min="2" max="2" width="40.140625" style="7" customWidth="1"/>
    <col min="3" max="3" width="14.28515625" style="7" customWidth="1"/>
    <col min="4" max="4" width="12.7109375" style="7" customWidth="1"/>
    <col min="5" max="5" width="20.5703125" style="7" customWidth="1"/>
    <col min="6" max="6" width="5.7109375" style="80" customWidth="1"/>
    <col min="7" max="7" width="29.5703125" style="7" customWidth="1"/>
    <col min="8" max="8" width="12.7109375" style="7" customWidth="1"/>
    <col min="9" max="9" width="19.42578125" style="80" customWidth="1"/>
    <col min="10" max="10" width="20.85546875" style="80" customWidth="1"/>
    <col min="11" max="11" width="13.7109375" style="7" bestFit="1" customWidth="1"/>
    <col min="12" max="12" width="15.42578125" style="7" bestFit="1" customWidth="1"/>
    <col min="13" max="13" width="14.140625" style="7" bestFit="1" customWidth="1"/>
    <col min="14" max="14" width="9.140625" style="7"/>
    <col min="15" max="15" width="12.7109375" style="7" bestFit="1" customWidth="1"/>
    <col min="16" max="16384" width="9.140625" style="7"/>
  </cols>
  <sheetData>
    <row r="1" spans="1:12" ht="15.75" x14ac:dyDescent="0.25">
      <c r="A1" s="1"/>
      <c r="B1" s="2"/>
      <c r="C1" s="2"/>
      <c r="D1" s="2"/>
      <c r="E1" s="3" t="s">
        <v>0</v>
      </c>
      <c r="F1" s="4"/>
      <c r="G1" s="2"/>
      <c r="H1" s="2"/>
      <c r="I1" s="2"/>
      <c r="J1" s="2"/>
      <c r="K1" s="5"/>
      <c r="L1" s="6"/>
    </row>
    <row r="2" spans="1:12" s="11" customFormat="1" ht="18.75" x14ac:dyDescent="0.25">
      <c r="A2" s="8"/>
      <c r="B2" s="9"/>
      <c r="C2" s="9"/>
      <c r="D2" s="9"/>
      <c r="E2" s="10" t="s">
        <v>1</v>
      </c>
      <c r="G2" s="9"/>
      <c r="H2" s="9"/>
      <c r="I2" s="9"/>
      <c r="J2" s="9"/>
      <c r="K2" s="9"/>
      <c r="L2" s="12"/>
    </row>
    <row r="3" spans="1:12" s="18" customFormat="1" ht="21" thickBot="1" x14ac:dyDescent="0.5">
      <c r="A3" s="13"/>
      <c r="B3" s="14"/>
      <c r="C3" s="14"/>
      <c r="D3" s="14"/>
      <c r="E3" s="15" t="s">
        <v>2</v>
      </c>
      <c r="F3" s="16"/>
      <c r="G3" s="14"/>
      <c r="H3" s="14"/>
      <c r="I3" s="14"/>
      <c r="J3" s="14"/>
      <c r="K3" s="14"/>
      <c r="L3" s="17"/>
    </row>
    <row r="4" spans="1:12" s="11" customFormat="1" ht="19.5" thickBot="1" x14ac:dyDescent="0.3">
      <c r="A4" s="8"/>
      <c r="B4" s="19"/>
      <c r="C4" s="189" t="s">
        <v>102</v>
      </c>
      <c r="D4" s="189"/>
      <c r="E4" s="189"/>
      <c r="F4" s="189"/>
      <c r="G4" s="189"/>
      <c r="H4" s="189"/>
      <c r="I4" s="19"/>
      <c r="J4" s="19"/>
      <c r="K4" s="20" t="s">
        <v>4</v>
      </c>
      <c r="L4" s="21"/>
    </row>
    <row r="5" spans="1:12" ht="16.5" thickBot="1" x14ac:dyDescent="0.3">
      <c r="A5" s="22"/>
      <c r="B5" s="23"/>
      <c r="C5" s="23"/>
      <c r="D5" s="23"/>
      <c r="E5" s="24"/>
      <c r="F5" s="25"/>
      <c r="G5" s="23"/>
      <c r="H5" s="23"/>
      <c r="I5" s="26" t="s">
        <v>5</v>
      </c>
      <c r="J5" s="27"/>
      <c r="K5" s="28" t="s">
        <v>6</v>
      </c>
      <c r="L5" s="29"/>
    </row>
    <row r="6" spans="1:12" ht="67.5" x14ac:dyDescent="0.25">
      <c r="A6" s="30">
        <v>1</v>
      </c>
      <c r="B6" s="190" t="s">
        <v>7</v>
      </c>
      <c r="C6" s="191"/>
      <c r="D6" s="192"/>
      <c r="E6" s="31" t="s">
        <v>8</v>
      </c>
      <c r="F6" s="193">
        <v>21</v>
      </c>
      <c r="G6" s="195" t="s">
        <v>9</v>
      </c>
      <c r="H6" s="196"/>
      <c r="I6" s="196"/>
      <c r="J6" s="197"/>
      <c r="K6" s="32" t="s">
        <v>10</v>
      </c>
      <c r="L6" s="33" t="s">
        <v>11</v>
      </c>
    </row>
    <row r="7" spans="1:12" ht="18.75" x14ac:dyDescent="0.25">
      <c r="A7" s="34">
        <v>2</v>
      </c>
      <c r="B7" s="155" t="s">
        <v>12</v>
      </c>
      <c r="C7" s="173"/>
      <c r="D7" s="156"/>
      <c r="E7" s="35">
        <v>1632728</v>
      </c>
      <c r="F7" s="194"/>
      <c r="G7" s="159"/>
      <c r="H7" s="198"/>
      <c r="I7" s="198"/>
      <c r="J7" s="160"/>
      <c r="K7" s="36">
        <v>3.07</v>
      </c>
      <c r="L7" s="37" t="s">
        <v>13</v>
      </c>
    </row>
    <row r="8" spans="1:12" ht="18.75" x14ac:dyDescent="0.25">
      <c r="A8" s="34">
        <v>3</v>
      </c>
      <c r="B8" s="38" t="s">
        <v>14</v>
      </c>
      <c r="C8" s="183" t="s">
        <v>15</v>
      </c>
      <c r="D8" s="184"/>
      <c r="E8" s="185"/>
      <c r="F8" s="39">
        <v>22</v>
      </c>
      <c r="G8" s="134" t="s">
        <v>16</v>
      </c>
      <c r="H8" s="135"/>
      <c r="I8" s="135"/>
      <c r="J8" s="136"/>
      <c r="K8" s="143" t="s">
        <v>17</v>
      </c>
      <c r="L8" s="150"/>
    </row>
    <row r="9" spans="1:12" ht="18.75" x14ac:dyDescent="0.25">
      <c r="A9" s="34">
        <v>4</v>
      </c>
      <c r="B9" s="155" t="s">
        <v>18</v>
      </c>
      <c r="C9" s="173"/>
      <c r="D9" s="156"/>
      <c r="E9" s="40" t="s">
        <v>19</v>
      </c>
      <c r="F9" s="41">
        <v>23</v>
      </c>
      <c r="G9" s="134" t="s">
        <v>20</v>
      </c>
      <c r="H9" s="135"/>
      <c r="I9" s="135"/>
      <c r="J9" s="136"/>
      <c r="K9" s="174">
        <f>ROUND(E24*K7,0)</f>
        <v>0</v>
      </c>
      <c r="L9" s="175"/>
    </row>
    <row r="10" spans="1:12" ht="18.75" x14ac:dyDescent="0.25">
      <c r="A10" s="34">
        <v>5</v>
      </c>
      <c r="B10" s="155" t="s">
        <v>21</v>
      </c>
      <c r="C10" s="173"/>
      <c r="D10" s="156"/>
      <c r="E10" s="40" t="s">
        <v>22</v>
      </c>
      <c r="F10" s="42">
        <v>24</v>
      </c>
      <c r="G10" s="122" t="s">
        <v>23</v>
      </c>
      <c r="H10" s="123"/>
      <c r="I10" s="123"/>
      <c r="J10" s="123"/>
      <c r="K10" s="123"/>
      <c r="L10" s="182"/>
    </row>
    <row r="11" spans="1:12" ht="18.75" x14ac:dyDescent="0.25">
      <c r="A11" s="34">
        <v>6</v>
      </c>
      <c r="B11" s="155" t="s">
        <v>24</v>
      </c>
      <c r="C11" s="173"/>
      <c r="D11" s="156"/>
      <c r="E11" s="40" t="s">
        <v>25</v>
      </c>
      <c r="F11" s="39" t="s">
        <v>26</v>
      </c>
      <c r="G11" s="186" t="s">
        <v>27</v>
      </c>
      <c r="H11" s="186" t="s">
        <v>28</v>
      </c>
      <c r="I11" s="186" t="s">
        <v>29</v>
      </c>
      <c r="J11" s="186" t="s">
        <v>30</v>
      </c>
      <c r="K11" s="176" t="s">
        <v>31</v>
      </c>
      <c r="L11" s="177"/>
    </row>
    <row r="12" spans="1:12" ht="19.5" thickBot="1" x14ac:dyDescent="0.3">
      <c r="A12" s="34" t="s">
        <v>32</v>
      </c>
      <c r="B12" s="155" t="s">
        <v>33</v>
      </c>
      <c r="C12" s="173"/>
      <c r="D12" s="156"/>
      <c r="E12" s="40" t="s">
        <v>34</v>
      </c>
      <c r="F12" s="39"/>
      <c r="G12" s="187"/>
      <c r="H12" s="187"/>
      <c r="I12" s="187"/>
      <c r="J12" s="187"/>
      <c r="K12" s="178"/>
      <c r="L12" s="179"/>
    </row>
    <row r="13" spans="1:12" ht="19.5" thickBot="1" x14ac:dyDescent="0.3">
      <c r="A13" s="34">
        <v>7</v>
      </c>
      <c r="B13" s="43" t="s">
        <v>35</v>
      </c>
      <c r="C13" s="44">
        <v>45352</v>
      </c>
      <c r="D13" s="45" t="s">
        <v>36</v>
      </c>
      <c r="E13" s="46">
        <v>45382</v>
      </c>
      <c r="F13" s="39"/>
      <c r="G13" s="188"/>
      <c r="H13" s="188"/>
      <c r="I13" s="188"/>
      <c r="J13" s="188"/>
      <c r="K13" s="180"/>
      <c r="L13" s="181"/>
    </row>
    <row r="14" spans="1:12" ht="18.75" x14ac:dyDescent="0.25">
      <c r="A14" s="34">
        <v>8</v>
      </c>
      <c r="B14" s="155" t="s">
        <v>37</v>
      </c>
      <c r="C14" s="173"/>
      <c r="D14" s="156"/>
      <c r="E14" s="47">
        <v>45383</v>
      </c>
      <c r="F14" s="39" t="s">
        <v>38</v>
      </c>
      <c r="G14" s="48" t="s">
        <v>39</v>
      </c>
      <c r="H14" s="36">
        <v>27</v>
      </c>
      <c r="I14" s="36">
        <v>0</v>
      </c>
      <c r="J14" s="36">
        <v>140</v>
      </c>
      <c r="K14" s="174">
        <f>+H14*J14</f>
        <v>3780</v>
      </c>
      <c r="L14" s="175"/>
    </row>
    <row r="15" spans="1:12" ht="18.75" x14ac:dyDescent="0.25">
      <c r="A15" s="34">
        <v>9</v>
      </c>
      <c r="B15" s="155" t="s">
        <v>40</v>
      </c>
      <c r="C15" s="173"/>
      <c r="D15" s="156"/>
      <c r="E15" s="40" t="s">
        <v>41</v>
      </c>
      <c r="F15" s="39" t="s">
        <v>42</v>
      </c>
      <c r="G15" s="48" t="s">
        <v>43</v>
      </c>
      <c r="H15" s="36">
        <v>0</v>
      </c>
      <c r="I15" s="36">
        <f>+I14*2</f>
        <v>0</v>
      </c>
      <c r="J15" s="36">
        <v>0</v>
      </c>
      <c r="K15" s="174">
        <f>+H15*J15</f>
        <v>0</v>
      </c>
      <c r="L15" s="175"/>
    </row>
    <row r="16" spans="1:12" ht="67.5" x14ac:dyDescent="0.25">
      <c r="A16" s="34">
        <v>10</v>
      </c>
      <c r="B16" s="155" t="s">
        <v>44</v>
      </c>
      <c r="C16" s="156"/>
      <c r="D16" s="49" t="s">
        <v>45</v>
      </c>
      <c r="E16" s="50" t="s">
        <v>46</v>
      </c>
      <c r="F16" s="39" t="s">
        <v>47</v>
      </c>
      <c r="G16" s="143" t="s">
        <v>48</v>
      </c>
      <c r="H16" s="144"/>
      <c r="I16" s="144"/>
      <c r="J16" s="145"/>
      <c r="K16" s="174">
        <f>K14+K15</f>
        <v>3780</v>
      </c>
      <c r="L16" s="175"/>
    </row>
    <row r="17" spans="1:15" ht="18.75" x14ac:dyDescent="0.25">
      <c r="A17" s="34">
        <v>11</v>
      </c>
      <c r="B17" s="155" t="s">
        <v>49</v>
      </c>
      <c r="C17" s="156"/>
      <c r="D17" s="36">
        <v>6682.26</v>
      </c>
      <c r="E17" s="37">
        <v>601.72</v>
      </c>
      <c r="F17" s="39" t="s">
        <v>50</v>
      </c>
      <c r="G17" s="134" t="s">
        <v>51</v>
      </c>
      <c r="H17" s="135"/>
      <c r="I17" s="135"/>
      <c r="J17" s="136"/>
      <c r="K17" s="143">
        <v>0</v>
      </c>
      <c r="L17" s="150"/>
      <c r="O17" s="51"/>
    </row>
    <row r="18" spans="1:15" x14ac:dyDescent="0.25">
      <c r="A18" s="52">
        <v>12</v>
      </c>
      <c r="B18" s="157" t="s">
        <v>52</v>
      </c>
      <c r="C18" s="158"/>
      <c r="D18" s="161">
        <v>6591.66</v>
      </c>
      <c r="E18" s="163">
        <v>570.55999999999995</v>
      </c>
      <c r="F18" s="39" t="s">
        <v>53</v>
      </c>
      <c r="G18" s="134" t="s">
        <v>54</v>
      </c>
      <c r="H18" s="135"/>
      <c r="I18" s="135"/>
      <c r="J18" s="136"/>
      <c r="K18" s="143"/>
      <c r="L18" s="150"/>
      <c r="N18" s="53"/>
      <c r="O18" s="51"/>
    </row>
    <row r="19" spans="1:15" x14ac:dyDescent="0.25">
      <c r="A19" s="54"/>
      <c r="B19" s="159"/>
      <c r="C19" s="160"/>
      <c r="D19" s="162"/>
      <c r="E19" s="164"/>
      <c r="F19" s="39"/>
      <c r="G19" s="48"/>
      <c r="H19" s="48"/>
      <c r="I19" s="55" t="s">
        <v>55</v>
      </c>
      <c r="J19" s="48"/>
      <c r="K19" s="56"/>
      <c r="L19" s="57"/>
      <c r="N19" s="53"/>
      <c r="O19" s="51"/>
    </row>
    <row r="20" spans="1:15" ht="18.75" x14ac:dyDescent="0.25">
      <c r="A20" s="34">
        <v>13</v>
      </c>
      <c r="B20" s="153" t="s">
        <v>56</v>
      </c>
      <c r="C20" s="154"/>
      <c r="D20" s="58">
        <f>D17-D18</f>
        <v>90.600000000000364</v>
      </c>
      <c r="E20" s="59">
        <f>E17-E18</f>
        <v>31.160000000000082</v>
      </c>
      <c r="F20" s="39" t="s">
        <v>38</v>
      </c>
      <c r="G20" s="48" t="s">
        <v>39</v>
      </c>
      <c r="H20" s="60">
        <v>500</v>
      </c>
      <c r="I20" s="36">
        <v>6.1</v>
      </c>
      <c r="J20" s="36"/>
      <c r="K20" s="143">
        <f>+H20*I20</f>
        <v>3050</v>
      </c>
      <c r="L20" s="150"/>
      <c r="N20" s="61"/>
      <c r="O20" s="51"/>
    </row>
    <row r="21" spans="1:15" ht="18.75" x14ac:dyDescent="0.25">
      <c r="A21" s="34">
        <v>14</v>
      </c>
      <c r="B21" s="155" t="s">
        <v>57</v>
      </c>
      <c r="C21" s="156"/>
      <c r="D21" s="129">
        <v>10</v>
      </c>
      <c r="E21" s="130"/>
      <c r="F21" s="39" t="s">
        <v>42</v>
      </c>
      <c r="G21" s="48" t="s">
        <v>43</v>
      </c>
      <c r="H21" s="60">
        <v>94</v>
      </c>
      <c r="I21" s="36">
        <v>7.1</v>
      </c>
      <c r="J21" s="36"/>
      <c r="K21" s="143">
        <f>+H21*I21</f>
        <v>667.4</v>
      </c>
      <c r="L21" s="150"/>
      <c r="N21" s="53"/>
      <c r="O21" s="51"/>
    </row>
    <row r="22" spans="1:15" ht="15.75" x14ac:dyDescent="0.25">
      <c r="A22" s="52">
        <v>15</v>
      </c>
      <c r="B22" s="165" t="s">
        <v>58</v>
      </c>
      <c r="C22" s="166"/>
      <c r="D22" s="169">
        <f>D20*D21</f>
        <v>906.00000000000364</v>
      </c>
      <c r="E22" s="171">
        <f>E20*D21</f>
        <v>311.60000000000082</v>
      </c>
      <c r="F22" s="42" t="s">
        <v>59</v>
      </c>
      <c r="G22" s="48" t="s">
        <v>60</v>
      </c>
      <c r="H22" s="60">
        <v>0</v>
      </c>
      <c r="I22" s="36">
        <v>0</v>
      </c>
      <c r="J22" s="36"/>
      <c r="K22" s="143">
        <f>IF((I19="YES"),((I22*H22)),((J22*H22)))</f>
        <v>0</v>
      </c>
      <c r="L22" s="150"/>
      <c r="N22" s="53"/>
      <c r="O22" s="51"/>
    </row>
    <row r="23" spans="1:15" ht="15.75" x14ac:dyDescent="0.25">
      <c r="A23" s="54"/>
      <c r="B23" s="167"/>
      <c r="C23" s="168"/>
      <c r="D23" s="170"/>
      <c r="E23" s="172"/>
      <c r="F23" s="42" t="s">
        <v>61</v>
      </c>
      <c r="G23" s="48" t="s">
        <v>62</v>
      </c>
      <c r="H23" s="60">
        <v>0</v>
      </c>
      <c r="I23" s="36">
        <v>0</v>
      </c>
      <c r="J23" s="36"/>
      <c r="K23" s="143">
        <f>IF((I19="YES"),((I23*H23)),((J23*H23)))</f>
        <v>0</v>
      </c>
      <c r="L23" s="150"/>
      <c r="N23" s="53"/>
      <c r="O23" s="51"/>
    </row>
    <row r="24" spans="1:15" ht="18.75" x14ac:dyDescent="0.25">
      <c r="A24" s="39">
        <v>16</v>
      </c>
      <c r="B24" s="153" t="s">
        <v>63</v>
      </c>
      <c r="C24" s="154"/>
      <c r="D24" s="62">
        <f>IF((D22&gt;E22),(D22-E22), 0)</f>
        <v>594.40000000000282</v>
      </c>
      <c r="E24" s="40">
        <f>IF((E22&gt;D22),(E22-D22), 0)</f>
        <v>0</v>
      </c>
      <c r="F24" s="39"/>
      <c r="G24" s="63"/>
      <c r="H24" s="63"/>
      <c r="I24" s="36"/>
      <c r="J24" s="36"/>
      <c r="K24" s="129"/>
      <c r="L24" s="130"/>
      <c r="N24" s="53"/>
      <c r="O24" s="51"/>
    </row>
    <row r="25" spans="1:15" ht="15.75" x14ac:dyDescent="0.25">
      <c r="A25" s="39">
        <v>17</v>
      </c>
      <c r="B25" s="122" t="s">
        <v>64</v>
      </c>
      <c r="C25" s="124"/>
      <c r="D25" s="64">
        <v>0</v>
      </c>
      <c r="E25" s="65">
        <v>0</v>
      </c>
      <c r="F25" s="39" t="s">
        <v>65</v>
      </c>
      <c r="G25" s="143" t="s">
        <v>66</v>
      </c>
      <c r="H25" s="144"/>
      <c r="I25" s="144"/>
      <c r="J25" s="145"/>
      <c r="K25" s="146">
        <f>K20+K21+K22+K23</f>
        <v>3717.4</v>
      </c>
      <c r="L25" s="147"/>
      <c r="N25" s="53"/>
      <c r="O25" s="51"/>
    </row>
    <row r="26" spans="1:15" ht="15.75" x14ac:dyDescent="0.25">
      <c r="A26" s="39">
        <v>18</v>
      </c>
      <c r="B26" s="122" t="s">
        <v>67</v>
      </c>
      <c r="C26" s="124"/>
      <c r="D26" s="64">
        <v>0</v>
      </c>
      <c r="E26" s="65">
        <f>+E24-E25</f>
        <v>0</v>
      </c>
      <c r="F26" s="39" t="s">
        <v>68</v>
      </c>
      <c r="G26" s="151" t="s">
        <v>69</v>
      </c>
      <c r="H26" s="152"/>
      <c r="I26" s="152"/>
      <c r="J26" s="66"/>
      <c r="K26" s="146">
        <v>334.57</v>
      </c>
      <c r="L26" s="147"/>
      <c r="N26" s="53"/>
      <c r="O26" s="51"/>
    </row>
    <row r="27" spans="1:15" ht="18.75" x14ac:dyDescent="0.25">
      <c r="A27" s="67">
        <v>19</v>
      </c>
      <c r="B27" s="148" t="s">
        <v>70</v>
      </c>
      <c r="C27" s="149"/>
      <c r="D27" s="68">
        <v>0.27800000000000002</v>
      </c>
      <c r="E27" s="69">
        <v>0</v>
      </c>
      <c r="F27" s="39" t="s">
        <v>71</v>
      </c>
      <c r="G27" s="134" t="s">
        <v>72</v>
      </c>
      <c r="H27" s="135"/>
      <c r="I27" s="135"/>
      <c r="J27" s="136"/>
      <c r="K27" s="143">
        <v>-178.2</v>
      </c>
      <c r="L27" s="150"/>
      <c r="N27" s="53"/>
      <c r="O27" s="51"/>
    </row>
    <row r="28" spans="1:15" ht="30" x14ac:dyDescent="0.25">
      <c r="A28" s="70" t="s">
        <v>73</v>
      </c>
      <c r="B28" s="106" t="s">
        <v>74</v>
      </c>
      <c r="C28" s="107"/>
      <c r="D28" s="71">
        <f>+D27*D21</f>
        <v>2.7800000000000002</v>
      </c>
      <c r="E28" s="69">
        <f>+E27*D21</f>
        <v>0</v>
      </c>
      <c r="F28" s="39" t="s">
        <v>75</v>
      </c>
      <c r="G28" s="134" t="s">
        <v>76</v>
      </c>
      <c r="H28" s="135"/>
      <c r="I28" s="135"/>
      <c r="J28" s="136"/>
      <c r="K28" s="129">
        <v>0</v>
      </c>
      <c r="L28" s="130"/>
      <c r="N28" s="53"/>
      <c r="O28" s="51"/>
    </row>
    <row r="29" spans="1:15" ht="19.5" thickBot="1" x14ac:dyDescent="0.3">
      <c r="A29" s="72">
        <v>20</v>
      </c>
      <c r="B29" s="139" t="s">
        <v>77</v>
      </c>
      <c r="C29" s="140"/>
      <c r="D29" s="141">
        <v>0.99</v>
      </c>
      <c r="E29" s="142"/>
      <c r="F29" s="39" t="s">
        <v>78</v>
      </c>
      <c r="G29" s="134" t="s">
        <v>79</v>
      </c>
      <c r="H29" s="135"/>
      <c r="I29" s="135"/>
      <c r="J29" s="136"/>
      <c r="K29" s="129">
        <v>0</v>
      </c>
      <c r="L29" s="130"/>
      <c r="N29" s="53"/>
      <c r="O29" s="51"/>
    </row>
    <row r="30" spans="1:15" ht="15.75" x14ac:dyDescent="0.25">
      <c r="A30" s="131" t="s">
        <v>80</v>
      </c>
      <c r="B30" s="132"/>
      <c r="C30" s="132"/>
      <c r="D30" s="132"/>
      <c r="E30" s="133"/>
      <c r="F30" s="39" t="s">
        <v>81</v>
      </c>
      <c r="G30" s="134" t="s">
        <v>82</v>
      </c>
      <c r="H30" s="135"/>
      <c r="I30" s="135"/>
      <c r="J30" s="136"/>
      <c r="K30" s="129">
        <v>0</v>
      </c>
      <c r="L30" s="130"/>
    </row>
    <row r="31" spans="1:15" ht="15.75" x14ac:dyDescent="0.25">
      <c r="A31" s="70">
        <v>1</v>
      </c>
      <c r="B31" s="106" t="s">
        <v>83</v>
      </c>
      <c r="C31" s="107"/>
      <c r="D31" s="137" t="s">
        <v>84</v>
      </c>
      <c r="E31" s="138"/>
      <c r="F31" s="39">
        <v>25</v>
      </c>
      <c r="G31" s="73" t="s">
        <v>103</v>
      </c>
      <c r="H31" s="74"/>
      <c r="I31" s="74"/>
      <c r="J31" s="75"/>
      <c r="K31" s="129">
        <v>0</v>
      </c>
      <c r="L31" s="130"/>
    </row>
    <row r="32" spans="1:15" ht="15.75" x14ac:dyDescent="0.25">
      <c r="A32" s="70">
        <v>2</v>
      </c>
      <c r="B32" s="106" t="s">
        <v>86</v>
      </c>
      <c r="C32" s="107"/>
      <c r="D32" s="127">
        <v>20952.400000000001</v>
      </c>
      <c r="E32" s="128"/>
      <c r="F32" s="39">
        <v>26</v>
      </c>
      <c r="G32" s="73" t="s">
        <v>85</v>
      </c>
      <c r="H32" s="74"/>
      <c r="I32" s="74"/>
      <c r="J32" s="75"/>
      <c r="K32" s="129">
        <v>95.04</v>
      </c>
      <c r="L32" s="130"/>
    </row>
    <row r="33" spans="1:13" ht="15.75" x14ac:dyDescent="0.25">
      <c r="A33" s="70">
        <v>3</v>
      </c>
      <c r="B33" s="106" t="s">
        <v>88</v>
      </c>
      <c r="C33" s="107"/>
      <c r="D33" s="127">
        <v>20323.099999999999</v>
      </c>
      <c r="E33" s="128"/>
      <c r="F33" s="39">
        <v>27</v>
      </c>
      <c r="G33" s="122" t="s">
        <v>87</v>
      </c>
      <c r="H33" s="123"/>
      <c r="I33" s="123"/>
      <c r="J33" s="124"/>
      <c r="K33" s="125">
        <f>+K16+K17+K25+K26+K27+K28+K29+K30+K32</f>
        <v>7748.8099999999995</v>
      </c>
      <c r="L33" s="126"/>
      <c r="M33" s="61"/>
    </row>
    <row r="34" spans="1:13" ht="16.5" thickBot="1" x14ac:dyDescent="0.3">
      <c r="A34" s="70">
        <v>4</v>
      </c>
      <c r="B34" s="106" t="s">
        <v>90</v>
      </c>
      <c r="C34" s="107"/>
      <c r="D34" s="127">
        <f>+D32-D33</f>
        <v>629.30000000000291</v>
      </c>
      <c r="E34" s="128"/>
      <c r="F34" s="76">
        <v>28</v>
      </c>
      <c r="G34" s="122" t="s">
        <v>89</v>
      </c>
      <c r="H34" s="123"/>
      <c r="I34" s="123"/>
      <c r="J34" s="124"/>
      <c r="K34" s="125">
        <v>0</v>
      </c>
      <c r="L34" s="126"/>
    </row>
    <row r="35" spans="1:13" ht="16.5" thickBot="1" x14ac:dyDescent="0.3">
      <c r="A35" s="70">
        <v>5</v>
      </c>
      <c r="B35" s="106" t="s">
        <v>92</v>
      </c>
      <c r="C35" s="107"/>
      <c r="D35" s="108">
        <v>1</v>
      </c>
      <c r="E35" s="109"/>
      <c r="F35" s="76">
        <v>29</v>
      </c>
      <c r="G35" s="117" t="s">
        <v>91</v>
      </c>
      <c r="H35" s="118"/>
      <c r="I35" s="118"/>
      <c r="J35" s="119"/>
      <c r="K35" s="120">
        <f>+E14+27</f>
        <v>45410</v>
      </c>
      <c r="L35" s="121"/>
    </row>
    <row r="36" spans="1:13" ht="16.5" thickBot="1" x14ac:dyDescent="0.3">
      <c r="A36" s="77">
        <v>6</v>
      </c>
      <c r="B36" s="113" t="s">
        <v>93</v>
      </c>
      <c r="C36" s="114"/>
      <c r="D36" s="115">
        <f>+D34*D35</f>
        <v>629.30000000000291</v>
      </c>
      <c r="E36" s="116"/>
      <c r="F36" s="110" t="e">
        <f ca="1">SpellNumber(K34)</f>
        <v>#NAME?</v>
      </c>
      <c r="G36" s="111"/>
      <c r="H36" s="111"/>
      <c r="I36" s="111"/>
      <c r="J36" s="111"/>
      <c r="K36" s="111"/>
      <c r="L36" s="112"/>
    </row>
    <row r="37" spans="1:13" ht="15.75" x14ac:dyDescent="0.25">
      <c r="A37" s="78"/>
      <c r="B37" s="79"/>
      <c r="C37" s="79"/>
      <c r="D37" s="79"/>
      <c r="E37" s="79"/>
      <c r="H37" s="81"/>
      <c r="I37" s="7"/>
      <c r="J37" s="82"/>
      <c r="K37" s="82"/>
    </row>
    <row r="38" spans="1:13" x14ac:dyDescent="0.25">
      <c r="A38" s="78"/>
      <c r="H38" s="81"/>
      <c r="I38" s="7"/>
      <c r="J38" s="81"/>
    </row>
    <row r="39" spans="1:13" x14ac:dyDescent="0.25">
      <c r="A39" s="78"/>
      <c r="I39" s="7"/>
      <c r="J39" s="7"/>
    </row>
    <row r="40" spans="1:13" ht="15.75" x14ac:dyDescent="0.25">
      <c r="A40" s="83"/>
      <c r="B40" s="84"/>
      <c r="C40" s="85"/>
      <c r="D40" s="85"/>
      <c r="E40" s="85"/>
      <c r="I40" s="7"/>
      <c r="J40" s="7"/>
    </row>
    <row r="41" spans="1:13" s="85" customFormat="1" x14ac:dyDescent="0.25">
      <c r="A41" s="80"/>
      <c r="B41" s="7"/>
      <c r="C41" s="7"/>
      <c r="D41" s="7"/>
      <c r="E41" s="7"/>
      <c r="F41" s="80"/>
      <c r="G41" s="7"/>
      <c r="H41" s="7"/>
      <c r="I41" s="7"/>
      <c r="J41" s="7"/>
      <c r="K41" s="7"/>
      <c r="L41" s="7"/>
    </row>
    <row r="42" spans="1:13" x14ac:dyDescent="0.25">
      <c r="F42" s="85"/>
      <c r="G42" s="85"/>
      <c r="H42" s="85"/>
      <c r="I42" s="85"/>
      <c r="J42" s="85" t="s">
        <v>94</v>
      </c>
      <c r="K42" s="85"/>
      <c r="L42" s="85"/>
    </row>
    <row r="99" spans="1:10" x14ac:dyDescent="0.25">
      <c r="A99" s="7"/>
      <c r="B99" s="86">
        <v>44682</v>
      </c>
      <c r="C99" s="87">
        <v>236688</v>
      </c>
      <c r="D99" s="88" t="s">
        <v>95</v>
      </c>
      <c r="E99" s="89">
        <f>L15-L38</f>
        <v>0</v>
      </c>
    </row>
    <row r="100" spans="1:10" x14ac:dyDescent="0.25">
      <c r="A100" s="7"/>
      <c r="B100" s="86">
        <v>44713</v>
      </c>
      <c r="C100" s="87">
        <v>316550</v>
      </c>
      <c r="D100" s="88" t="s">
        <v>96</v>
      </c>
      <c r="E100" s="89">
        <f>+E98+E99</f>
        <v>0</v>
      </c>
    </row>
    <row r="101" spans="1:10" x14ac:dyDescent="0.25">
      <c r="A101" s="7"/>
      <c r="B101" s="86">
        <v>44743</v>
      </c>
      <c r="C101" s="87">
        <v>189507</v>
      </c>
      <c r="D101" s="88" t="s">
        <v>97</v>
      </c>
      <c r="E101" s="90">
        <v>5000000</v>
      </c>
      <c r="F101" s="7"/>
      <c r="H101" s="80"/>
      <c r="J101" s="7"/>
    </row>
    <row r="102" spans="1:10" x14ac:dyDescent="0.25">
      <c r="A102" s="7"/>
      <c r="B102" s="86">
        <v>44774</v>
      </c>
      <c r="C102" s="87">
        <v>213115</v>
      </c>
      <c r="D102" s="88" t="s">
        <v>98</v>
      </c>
      <c r="E102" s="89">
        <f>+E100-E101</f>
        <v>-5000000</v>
      </c>
      <c r="F102" s="7"/>
      <c r="H102" s="80"/>
      <c r="J102" s="7"/>
    </row>
    <row r="103" spans="1:10" x14ac:dyDescent="0.25">
      <c r="A103" s="7"/>
      <c r="B103" s="86">
        <v>44805</v>
      </c>
      <c r="C103" s="87">
        <v>172794</v>
      </c>
      <c r="D103" s="88"/>
      <c r="E103" s="90"/>
      <c r="F103" s="7"/>
      <c r="H103" s="80"/>
      <c r="J103" s="7"/>
    </row>
    <row r="104" spans="1:10" x14ac:dyDescent="0.25">
      <c r="A104" s="7"/>
      <c r="B104" s="86">
        <v>44835</v>
      </c>
      <c r="C104" s="87">
        <v>206444</v>
      </c>
      <c r="D104" s="88" t="s">
        <v>99</v>
      </c>
      <c r="E104" s="87">
        <f>ROUND(E102*0.1%,0)</f>
        <v>-5000</v>
      </c>
      <c r="F104" s="7"/>
      <c r="H104" s="80"/>
      <c r="J104" s="7"/>
    </row>
    <row r="105" spans="1:10" ht="30" x14ac:dyDescent="0.25">
      <c r="A105" s="7"/>
      <c r="B105" s="86">
        <v>44866</v>
      </c>
      <c r="C105" s="87">
        <v>0</v>
      </c>
      <c r="D105" s="88" t="s">
        <v>100</v>
      </c>
      <c r="E105" s="87">
        <v>0</v>
      </c>
      <c r="F105" s="7"/>
      <c r="H105" s="80"/>
      <c r="J105" s="7"/>
    </row>
    <row r="106" spans="1:10" ht="15.75" thickBot="1" x14ac:dyDescent="0.3">
      <c r="A106" s="7"/>
      <c r="B106" s="86">
        <v>44896</v>
      </c>
      <c r="C106" s="87">
        <v>0</v>
      </c>
      <c r="D106" s="91"/>
      <c r="E106" s="92"/>
      <c r="F106" s="7"/>
      <c r="H106" s="80"/>
      <c r="J106" s="7"/>
    </row>
    <row r="107" spans="1:10" ht="30.75" thickBot="1" x14ac:dyDescent="0.3">
      <c r="A107" s="7"/>
      <c r="B107" s="93">
        <v>44927</v>
      </c>
      <c r="C107" s="94">
        <v>0</v>
      </c>
      <c r="D107" s="95" t="s">
        <v>101</v>
      </c>
      <c r="E107" s="96">
        <f>+E104-E105</f>
        <v>-5000</v>
      </c>
      <c r="F107" s="7"/>
      <c r="H107" s="80"/>
      <c r="J107" s="7"/>
    </row>
    <row r="108" spans="1:10" x14ac:dyDescent="0.25">
      <c r="F108" s="7"/>
      <c r="H108" s="80"/>
      <c r="J108" s="7"/>
    </row>
    <row r="109" spans="1:10" x14ac:dyDescent="0.25">
      <c r="F109" s="7"/>
      <c r="H109" s="80"/>
      <c r="J109" s="7"/>
    </row>
  </sheetData>
  <mergeCells count="87">
    <mergeCell ref="C4:H4"/>
    <mergeCell ref="B6:D6"/>
    <mergeCell ref="F6:F7"/>
    <mergeCell ref="G6:J7"/>
    <mergeCell ref="B7:D7"/>
    <mergeCell ref="K11:L13"/>
    <mergeCell ref="B12:D12"/>
    <mergeCell ref="K8:L8"/>
    <mergeCell ref="B9:D9"/>
    <mergeCell ref="G9:J9"/>
    <mergeCell ref="K9:L9"/>
    <mergeCell ref="B10:D10"/>
    <mergeCell ref="G10:L10"/>
    <mergeCell ref="C8:E8"/>
    <mergeCell ref="G8:J8"/>
    <mergeCell ref="B11:D11"/>
    <mergeCell ref="G11:G13"/>
    <mergeCell ref="H11:H13"/>
    <mergeCell ref="I11:I13"/>
    <mergeCell ref="J11:J13"/>
    <mergeCell ref="B14:D14"/>
    <mergeCell ref="K14:L14"/>
    <mergeCell ref="B15:D15"/>
    <mergeCell ref="K15:L15"/>
    <mergeCell ref="B16:C16"/>
    <mergeCell ref="G16:J16"/>
    <mergeCell ref="K16:L16"/>
    <mergeCell ref="B24:C24"/>
    <mergeCell ref="K24:L24"/>
    <mergeCell ref="B25:C25"/>
    <mergeCell ref="B17:C17"/>
    <mergeCell ref="G17:J17"/>
    <mergeCell ref="K17:L17"/>
    <mergeCell ref="B18:C19"/>
    <mergeCell ref="D18:D19"/>
    <mergeCell ref="E18:E19"/>
    <mergeCell ref="G18:J18"/>
    <mergeCell ref="K18:L18"/>
    <mergeCell ref="B22:C23"/>
    <mergeCell ref="D22:D23"/>
    <mergeCell ref="E22:E23"/>
    <mergeCell ref="K22:L22"/>
    <mergeCell ref="K23:L23"/>
    <mergeCell ref="B20:C20"/>
    <mergeCell ref="K20:L20"/>
    <mergeCell ref="B21:C21"/>
    <mergeCell ref="D21:E21"/>
    <mergeCell ref="K21:L21"/>
    <mergeCell ref="G25:J25"/>
    <mergeCell ref="K25:L25"/>
    <mergeCell ref="B27:C27"/>
    <mergeCell ref="G27:J27"/>
    <mergeCell ref="K27:L27"/>
    <mergeCell ref="B26:C26"/>
    <mergeCell ref="G26:I26"/>
    <mergeCell ref="K26:L26"/>
    <mergeCell ref="B28:C28"/>
    <mergeCell ref="G28:J28"/>
    <mergeCell ref="K28:L28"/>
    <mergeCell ref="B29:C29"/>
    <mergeCell ref="D29:E29"/>
    <mergeCell ref="G29:J29"/>
    <mergeCell ref="K29:L29"/>
    <mergeCell ref="A30:E30"/>
    <mergeCell ref="G30:J30"/>
    <mergeCell ref="K30:L30"/>
    <mergeCell ref="B31:C31"/>
    <mergeCell ref="D31:E31"/>
    <mergeCell ref="K32:L32"/>
    <mergeCell ref="B32:C32"/>
    <mergeCell ref="D32:E32"/>
    <mergeCell ref="K31:L31"/>
    <mergeCell ref="B33:C33"/>
    <mergeCell ref="D33:E33"/>
    <mergeCell ref="G34:J34"/>
    <mergeCell ref="K34:L34"/>
    <mergeCell ref="B34:C34"/>
    <mergeCell ref="D34:E34"/>
    <mergeCell ref="G33:J33"/>
    <mergeCell ref="K33:L33"/>
    <mergeCell ref="B35:C35"/>
    <mergeCell ref="D35:E35"/>
    <mergeCell ref="F36:L36"/>
    <mergeCell ref="B36:C36"/>
    <mergeCell ref="D36:E36"/>
    <mergeCell ref="G35:J35"/>
    <mergeCell ref="K35:L35"/>
  </mergeCells>
  <pageMargins left="0" right="0" top="0" bottom="0.74803149606299213" header="0.31496062992125984" footer="0.31496062992125984"/>
  <pageSetup paperSize="9" scale="68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109"/>
  <sheetViews>
    <sheetView topLeftCell="A7" workbookViewId="0">
      <selection sqref="A1:XFD1048576"/>
    </sheetView>
  </sheetViews>
  <sheetFormatPr defaultRowHeight="15" x14ac:dyDescent="0.25"/>
  <cols>
    <col min="1" max="1" width="4.42578125" style="80" customWidth="1"/>
    <col min="2" max="2" width="40.140625" style="7" customWidth="1"/>
    <col min="3" max="3" width="14.28515625" style="7" customWidth="1"/>
    <col min="4" max="4" width="12.7109375" style="7" customWidth="1"/>
    <col min="5" max="5" width="20.5703125" style="7" customWidth="1"/>
    <col min="6" max="6" width="5.7109375" style="80" customWidth="1"/>
    <col min="7" max="7" width="29.5703125" style="7" customWidth="1"/>
    <col min="8" max="8" width="12.7109375" style="7" customWidth="1"/>
    <col min="9" max="9" width="22.7109375" style="80" customWidth="1"/>
    <col min="10" max="10" width="20.85546875" style="80" customWidth="1"/>
    <col min="11" max="11" width="13.7109375" style="7" bestFit="1" customWidth="1"/>
    <col min="12" max="12" width="15.42578125" style="7" bestFit="1" customWidth="1"/>
    <col min="13" max="13" width="14.140625" style="7" bestFit="1" customWidth="1"/>
    <col min="14" max="14" width="9.140625" style="7"/>
    <col min="15" max="15" width="12.7109375" style="7" bestFit="1" customWidth="1"/>
    <col min="16" max="16384" width="9.140625" style="7"/>
  </cols>
  <sheetData>
    <row r="1" spans="1:12" ht="15.75" x14ac:dyDescent="0.25">
      <c r="A1" s="1"/>
      <c r="B1" s="2"/>
      <c r="C1" s="2"/>
      <c r="D1" s="2"/>
      <c r="E1" s="3" t="s">
        <v>0</v>
      </c>
      <c r="F1" s="4"/>
      <c r="G1" s="2"/>
      <c r="H1" s="2"/>
      <c r="I1" s="2"/>
      <c r="J1" s="2"/>
      <c r="K1" s="5"/>
      <c r="L1" s="6"/>
    </row>
    <row r="2" spans="1:12" s="11" customFormat="1" ht="18.75" x14ac:dyDescent="0.25">
      <c r="A2" s="8"/>
      <c r="B2" s="9"/>
      <c r="C2" s="9"/>
      <c r="D2" s="9"/>
      <c r="E2" s="10" t="s">
        <v>1</v>
      </c>
      <c r="G2" s="9"/>
      <c r="H2" s="9"/>
      <c r="I2" s="9"/>
      <c r="J2" s="9"/>
      <c r="K2" s="9"/>
      <c r="L2" s="12"/>
    </row>
    <row r="3" spans="1:12" s="18" customFormat="1" ht="21" thickBot="1" x14ac:dyDescent="0.5">
      <c r="A3" s="13"/>
      <c r="B3" s="14"/>
      <c r="C3" s="14"/>
      <c r="D3" s="14"/>
      <c r="E3" s="15" t="s">
        <v>2</v>
      </c>
      <c r="F3" s="16"/>
      <c r="G3" s="14"/>
      <c r="H3" s="14"/>
      <c r="I3" s="14"/>
      <c r="J3" s="14"/>
      <c r="K3" s="14"/>
      <c r="L3" s="17"/>
    </row>
    <row r="4" spans="1:12" s="11" customFormat="1" ht="19.5" thickBot="1" x14ac:dyDescent="0.3">
      <c r="A4" s="8"/>
      <c r="B4" s="19"/>
      <c r="C4" s="189" t="s">
        <v>113</v>
      </c>
      <c r="D4" s="189"/>
      <c r="E4" s="189"/>
      <c r="F4" s="189"/>
      <c r="G4" s="189"/>
      <c r="H4" s="189"/>
      <c r="I4" s="19"/>
      <c r="J4" s="19"/>
      <c r="K4" s="20" t="s">
        <v>4</v>
      </c>
      <c r="L4" s="21"/>
    </row>
    <row r="5" spans="1:12" ht="16.5" thickBot="1" x14ac:dyDescent="0.3">
      <c r="A5" s="22"/>
      <c r="B5" s="23"/>
      <c r="C5" s="23"/>
      <c r="D5" s="23"/>
      <c r="E5" s="24"/>
      <c r="F5" s="25"/>
      <c r="G5" s="23"/>
      <c r="H5" s="23"/>
      <c r="I5" s="26" t="s">
        <v>5</v>
      </c>
      <c r="J5" s="27"/>
      <c r="K5" s="28" t="s">
        <v>6</v>
      </c>
      <c r="L5" s="29"/>
    </row>
    <row r="6" spans="1:12" ht="67.5" x14ac:dyDescent="0.25">
      <c r="A6" s="30">
        <v>1</v>
      </c>
      <c r="B6" s="190" t="s">
        <v>7</v>
      </c>
      <c r="C6" s="191"/>
      <c r="D6" s="192"/>
      <c r="E6" s="31" t="s">
        <v>8</v>
      </c>
      <c r="F6" s="193">
        <v>21</v>
      </c>
      <c r="G6" s="195" t="s">
        <v>9</v>
      </c>
      <c r="H6" s="196"/>
      <c r="I6" s="196"/>
      <c r="J6" s="197"/>
      <c r="K6" s="32" t="s">
        <v>10</v>
      </c>
      <c r="L6" s="33" t="s">
        <v>11</v>
      </c>
    </row>
    <row r="7" spans="1:12" ht="18.75" x14ac:dyDescent="0.25">
      <c r="A7" s="34">
        <v>2</v>
      </c>
      <c r="B7" s="155" t="s">
        <v>12</v>
      </c>
      <c r="C7" s="173"/>
      <c r="D7" s="156"/>
      <c r="E7" s="35">
        <v>1632728</v>
      </c>
      <c r="F7" s="194"/>
      <c r="G7" s="159"/>
      <c r="H7" s="198"/>
      <c r="I7" s="198"/>
      <c r="J7" s="160"/>
      <c r="K7" s="36">
        <v>3.56</v>
      </c>
      <c r="L7" s="37" t="s">
        <v>13</v>
      </c>
    </row>
    <row r="8" spans="1:12" ht="18.75" x14ac:dyDescent="0.25">
      <c r="A8" s="34">
        <v>3</v>
      </c>
      <c r="B8" s="38" t="s">
        <v>14</v>
      </c>
      <c r="C8" s="183" t="s">
        <v>15</v>
      </c>
      <c r="D8" s="184"/>
      <c r="E8" s="185"/>
      <c r="F8" s="39">
        <v>22</v>
      </c>
      <c r="G8" s="134" t="s">
        <v>16</v>
      </c>
      <c r="H8" s="135"/>
      <c r="I8" s="135"/>
      <c r="J8" s="136"/>
      <c r="K8" s="143" t="s">
        <v>17</v>
      </c>
      <c r="L8" s="150"/>
    </row>
    <row r="9" spans="1:12" ht="18.75" x14ac:dyDescent="0.25">
      <c r="A9" s="34">
        <v>4</v>
      </c>
      <c r="B9" s="155" t="s">
        <v>18</v>
      </c>
      <c r="C9" s="173"/>
      <c r="D9" s="156"/>
      <c r="E9" s="40" t="s">
        <v>19</v>
      </c>
      <c r="F9" s="41">
        <v>23</v>
      </c>
      <c r="G9" s="134" t="s">
        <v>20</v>
      </c>
      <c r="H9" s="135"/>
      <c r="I9" s="135"/>
      <c r="J9" s="136"/>
      <c r="K9" s="174">
        <f>ROUND(E24*K7,0)</f>
        <v>0</v>
      </c>
      <c r="L9" s="175"/>
    </row>
    <row r="10" spans="1:12" ht="18.75" x14ac:dyDescent="0.25">
      <c r="A10" s="34">
        <v>5</v>
      </c>
      <c r="B10" s="155" t="s">
        <v>21</v>
      </c>
      <c r="C10" s="173"/>
      <c r="D10" s="156"/>
      <c r="E10" s="40" t="s">
        <v>22</v>
      </c>
      <c r="F10" s="42">
        <v>24</v>
      </c>
      <c r="G10" s="122" t="s">
        <v>23</v>
      </c>
      <c r="H10" s="123"/>
      <c r="I10" s="123"/>
      <c r="J10" s="123"/>
      <c r="K10" s="123"/>
      <c r="L10" s="182"/>
    </row>
    <row r="11" spans="1:12" ht="18.75" x14ac:dyDescent="0.25">
      <c r="A11" s="34">
        <v>6</v>
      </c>
      <c r="B11" s="155" t="s">
        <v>24</v>
      </c>
      <c r="C11" s="173"/>
      <c r="D11" s="156"/>
      <c r="E11" s="40" t="s">
        <v>25</v>
      </c>
      <c r="F11" s="39" t="s">
        <v>26</v>
      </c>
      <c r="G11" s="186" t="s">
        <v>27</v>
      </c>
      <c r="H11" s="186" t="s">
        <v>28</v>
      </c>
      <c r="I11" s="186" t="s">
        <v>29</v>
      </c>
      <c r="J11" s="186" t="s">
        <v>30</v>
      </c>
      <c r="K11" s="176" t="s">
        <v>31</v>
      </c>
      <c r="L11" s="177"/>
    </row>
    <row r="12" spans="1:12" ht="19.5" thickBot="1" x14ac:dyDescent="0.3">
      <c r="A12" s="34" t="s">
        <v>32</v>
      </c>
      <c r="B12" s="155" t="s">
        <v>33</v>
      </c>
      <c r="C12" s="173"/>
      <c r="D12" s="156"/>
      <c r="E12" s="40" t="s">
        <v>34</v>
      </c>
      <c r="F12" s="39"/>
      <c r="G12" s="187"/>
      <c r="H12" s="187"/>
      <c r="I12" s="187"/>
      <c r="J12" s="187"/>
      <c r="K12" s="178"/>
      <c r="L12" s="179"/>
    </row>
    <row r="13" spans="1:12" ht="19.5" thickBot="1" x14ac:dyDescent="0.3">
      <c r="A13" s="34">
        <v>7</v>
      </c>
      <c r="B13" s="43" t="s">
        <v>35</v>
      </c>
      <c r="C13" s="44">
        <v>45627</v>
      </c>
      <c r="D13" s="45" t="s">
        <v>36</v>
      </c>
      <c r="E13" s="46">
        <v>45657</v>
      </c>
      <c r="F13" s="39"/>
      <c r="G13" s="188"/>
      <c r="H13" s="188"/>
      <c r="I13" s="188"/>
      <c r="J13" s="188"/>
      <c r="K13" s="180"/>
      <c r="L13" s="181"/>
    </row>
    <row r="14" spans="1:12" ht="18.75" x14ac:dyDescent="0.25">
      <c r="A14" s="34">
        <v>8</v>
      </c>
      <c r="B14" s="155" t="s">
        <v>37</v>
      </c>
      <c r="C14" s="173"/>
      <c r="D14" s="156"/>
      <c r="E14" s="47">
        <v>45658</v>
      </c>
      <c r="F14" s="39" t="s">
        <v>38</v>
      </c>
      <c r="G14" s="48" t="s">
        <v>39</v>
      </c>
      <c r="H14" s="36">
        <v>27</v>
      </c>
      <c r="I14" s="36">
        <v>0</v>
      </c>
      <c r="J14" s="36">
        <v>140</v>
      </c>
      <c r="K14" s="174">
        <f>+H14*J14</f>
        <v>3780</v>
      </c>
      <c r="L14" s="175"/>
    </row>
    <row r="15" spans="1:12" ht="18.75" x14ac:dyDescent="0.25">
      <c r="A15" s="34">
        <v>9</v>
      </c>
      <c r="B15" s="155" t="s">
        <v>40</v>
      </c>
      <c r="C15" s="173"/>
      <c r="D15" s="156"/>
      <c r="E15" s="40" t="s">
        <v>41</v>
      </c>
      <c r="F15" s="39" t="s">
        <v>42</v>
      </c>
      <c r="G15" s="48" t="s">
        <v>43</v>
      </c>
      <c r="H15" s="36">
        <v>0</v>
      </c>
      <c r="I15" s="36">
        <f>+I14*2</f>
        <v>0</v>
      </c>
      <c r="J15" s="36">
        <v>0</v>
      </c>
      <c r="K15" s="174">
        <f>+H15*J15</f>
        <v>0</v>
      </c>
      <c r="L15" s="175"/>
    </row>
    <row r="16" spans="1:12" ht="67.5" x14ac:dyDescent="0.25">
      <c r="A16" s="34">
        <v>10</v>
      </c>
      <c r="B16" s="155" t="s">
        <v>44</v>
      </c>
      <c r="C16" s="156"/>
      <c r="D16" s="49" t="s">
        <v>45</v>
      </c>
      <c r="E16" s="50" t="s">
        <v>46</v>
      </c>
      <c r="F16" s="39" t="s">
        <v>47</v>
      </c>
      <c r="G16" s="143" t="s">
        <v>48</v>
      </c>
      <c r="H16" s="144"/>
      <c r="I16" s="144"/>
      <c r="J16" s="145"/>
      <c r="K16" s="174">
        <f>K14+K15</f>
        <v>3780</v>
      </c>
      <c r="L16" s="175"/>
    </row>
    <row r="17" spans="1:15" ht="18.75" x14ac:dyDescent="0.25">
      <c r="A17" s="34">
        <v>11</v>
      </c>
      <c r="B17" s="155" t="s">
        <v>49</v>
      </c>
      <c r="C17" s="156"/>
      <c r="D17" s="36">
        <v>7291.77</v>
      </c>
      <c r="E17" s="37">
        <v>800.61</v>
      </c>
      <c r="F17" s="39" t="s">
        <v>50</v>
      </c>
      <c r="G17" s="134" t="s">
        <v>51</v>
      </c>
      <c r="H17" s="135"/>
      <c r="I17" s="135"/>
      <c r="J17" s="136"/>
      <c r="K17" s="143">
        <v>0</v>
      </c>
      <c r="L17" s="150"/>
      <c r="O17" s="51"/>
    </row>
    <row r="18" spans="1:15" x14ac:dyDescent="0.25">
      <c r="A18" s="52">
        <v>12</v>
      </c>
      <c r="B18" s="157" t="s">
        <v>52</v>
      </c>
      <c r="C18" s="158"/>
      <c r="D18" s="161">
        <v>7229.06</v>
      </c>
      <c r="E18" s="163">
        <v>775.45</v>
      </c>
      <c r="F18" s="39" t="s">
        <v>53</v>
      </c>
      <c r="G18" s="134" t="s">
        <v>54</v>
      </c>
      <c r="H18" s="135"/>
      <c r="I18" s="135"/>
      <c r="J18" s="136"/>
      <c r="K18" s="143"/>
      <c r="L18" s="150"/>
      <c r="N18" s="53"/>
      <c r="O18" s="51"/>
    </row>
    <row r="19" spans="1:15" x14ac:dyDescent="0.25">
      <c r="A19" s="54"/>
      <c r="B19" s="159"/>
      <c r="C19" s="160"/>
      <c r="D19" s="162"/>
      <c r="E19" s="164"/>
      <c r="F19" s="39"/>
      <c r="G19" s="48"/>
      <c r="H19" s="48"/>
      <c r="I19" s="55" t="s">
        <v>55</v>
      </c>
      <c r="J19" s="48"/>
      <c r="K19" s="56"/>
      <c r="L19" s="57"/>
      <c r="N19" s="53"/>
      <c r="O19" s="51"/>
    </row>
    <row r="20" spans="1:15" ht="18.75" x14ac:dyDescent="0.25">
      <c r="A20" s="34">
        <v>13</v>
      </c>
      <c r="B20" s="153" t="s">
        <v>56</v>
      </c>
      <c r="C20" s="154"/>
      <c r="D20" s="58">
        <f>D17-D18</f>
        <v>62.710000000000036</v>
      </c>
      <c r="E20" s="59">
        <f>E17-E18</f>
        <v>25.159999999999968</v>
      </c>
      <c r="F20" s="39" t="s">
        <v>38</v>
      </c>
      <c r="G20" s="48" t="s">
        <v>39</v>
      </c>
      <c r="H20" s="97">
        <v>376</v>
      </c>
      <c r="I20" s="36">
        <v>6.1</v>
      </c>
      <c r="J20" s="36"/>
      <c r="K20" s="174">
        <f>+H20*I20</f>
        <v>2293.6</v>
      </c>
      <c r="L20" s="175"/>
      <c r="N20" s="61"/>
      <c r="O20" s="51"/>
    </row>
    <row r="21" spans="1:15" ht="18.75" x14ac:dyDescent="0.25">
      <c r="A21" s="34">
        <v>14</v>
      </c>
      <c r="B21" s="155" t="s">
        <v>57</v>
      </c>
      <c r="C21" s="156"/>
      <c r="D21" s="129">
        <v>10</v>
      </c>
      <c r="E21" s="130"/>
      <c r="F21" s="39" t="s">
        <v>42</v>
      </c>
      <c r="G21" s="48" t="s">
        <v>43</v>
      </c>
      <c r="H21" s="60">
        <v>0</v>
      </c>
      <c r="I21" s="36">
        <v>0</v>
      </c>
      <c r="J21" s="36"/>
      <c r="K21" s="143">
        <v>0</v>
      </c>
      <c r="L21" s="150"/>
      <c r="N21" s="53"/>
      <c r="O21" s="51"/>
    </row>
    <row r="22" spans="1:15" ht="15.75" x14ac:dyDescent="0.25">
      <c r="A22" s="52">
        <v>15</v>
      </c>
      <c r="B22" s="165" t="s">
        <v>58</v>
      </c>
      <c r="C22" s="166"/>
      <c r="D22" s="169">
        <f>D20*D21</f>
        <v>627.10000000000036</v>
      </c>
      <c r="E22" s="171">
        <f>E20*D21</f>
        <v>251.59999999999968</v>
      </c>
      <c r="F22" s="42" t="s">
        <v>59</v>
      </c>
      <c r="G22" s="48" t="s">
        <v>60</v>
      </c>
      <c r="H22" s="60">
        <v>0</v>
      </c>
      <c r="I22" s="36">
        <v>0</v>
      </c>
      <c r="J22" s="36"/>
      <c r="K22" s="143">
        <f>IF((I19="YES"),((I22*H22)),((J22*H22)))</f>
        <v>0</v>
      </c>
      <c r="L22" s="150"/>
      <c r="N22" s="53"/>
      <c r="O22" s="51"/>
    </row>
    <row r="23" spans="1:15" ht="15.75" x14ac:dyDescent="0.25">
      <c r="A23" s="54"/>
      <c r="B23" s="167"/>
      <c r="C23" s="168"/>
      <c r="D23" s="170"/>
      <c r="E23" s="172"/>
      <c r="F23" s="42" t="s">
        <v>61</v>
      </c>
      <c r="G23" s="48" t="s">
        <v>62</v>
      </c>
      <c r="H23" s="60">
        <v>0</v>
      </c>
      <c r="I23" s="36">
        <v>0</v>
      </c>
      <c r="J23" s="36"/>
      <c r="K23" s="143">
        <f>IF((I19="YES"),((I23*H23)),((J23*H23)))</f>
        <v>0</v>
      </c>
      <c r="L23" s="150"/>
      <c r="N23" s="53"/>
      <c r="O23" s="51"/>
    </row>
    <row r="24" spans="1:15" ht="18.75" x14ac:dyDescent="0.25">
      <c r="A24" s="39">
        <v>16</v>
      </c>
      <c r="B24" s="153" t="s">
        <v>63</v>
      </c>
      <c r="C24" s="154"/>
      <c r="D24" s="62">
        <f>IF((D22&gt;E22),(D22-E22), 0)</f>
        <v>375.50000000000068</v>
      </c>
      <c r="E24" s="40">
        <f>IF((E22&gt;D22),(E22-D22), 0)</f>
        <v>0</v>
      </c>
      <c r="F24" s="39"/>
      <c r="G24" s="63"/>
      <c r="H24" s="63"/>
      <c r="I24" s="36"/>
      <c r="J24" s="36"/>
      <c r="K24" s="129"/>
      <c r="L24" s="130"/>
      <c r="N24" s="53"/>
      <c r="O24" s="51"/>
    </row>
    <row r="25" spans="1:15" ht="15.75" x14ac:dyDescent="0.25">
      <c r="A25" s="39">
        <v>17</v>
      </c>
      <c r="B25" s="122" t="s">
        <v>64</v>
      </c>
      <c r="C25" s="124"/>
      <c r="D25" s="64">
        <v>0</v>
      </c>
      <c r="E25" s="65">
        <v>0</v>
      </c>
      <c r="F25" s="39" t="s">
        <v>65</v>
      </c>
      <c r="G25" s="143" t="s">
        <v>66</v>
      </c>
      <c r="H25" s="144"/>
      <c r="I25" s="144"/>
      <c r="J25" s="145"/>
      <c r="K25" s="146">
        <f>K20+K21+K22+K23</f>
        <v>2293.6</v>
      </c>
      <c r="L25" s="147"/>
      <c r="N25" s="53"/>
      <c r="O25" s="51"/>
    </row>
    <row r="26" spans="1:15" ht="15.75" x14ac:dyDescent="0.25">
      <c r="A26" s="39">
        <v>18</v>
      </c>
      <c r="B26" s="122" t="s">
        <v>67</v>
      </c>
      <c r="C26" s="124"/>
      <c r="D26" s="64">
        <v>0</v>
      </c>
      <c r="E26" s="65">
        <f>+E24-E25</f>
        <v>0</v>
      </c>
      <c r="F26" s="39" t="s">
        <v>68</v>
      </c>
      <c r="G26" s="151" t="s">
        <v>69</v>
      </c>
      <c r="H26" s="152"/>
      <c r="I26" s="152"/>
      <c r="J26" s="66"/>
      <c r="K26" s="146">
        <f>+K25*9%</f>
        <v>206.42399999999998</v>
      </c>
      <c r="L26" s="147"/>
      <c r="N26" s="53"/>
      <c r="O26" s="51"/>
    </row>
    <row r="27" spans="1:15" ht="18.75" x14ac:dyDescent="0.25">
      <c r="A27" s="67">
        <v>19</v>
      </c>
      <c r="B27" s="148" t="s">
        <v>70</v>
      </c>
      <c r="C27" s="149"/>
      <c r="D27" s="68">
        <v>0.14799999999999999</v>
      </c>
      <c r="E27" s="69">
        <v>0</v>
      </c>
      <c r="F27" s="39" t="s">
        <v>71</v>
      </c>
      <c r="G27" s="134" t="s">
        <v>72</v>
      </c>
      <c r="H27" s="135"/>
      <c r="I27" s="135"/>
      <c r="J27" s="136"/>
      <c r="K27" s="143">
        <f>-(H20*0.3)</f>
        <v>-112.8</v>
      </c>
      <c r="L27" s="150"/>
      <c r="N27" s="53"/>
      <c r="O27" s="51"/>
    </row>
    <row r="28" spans="1:15" ht="30" x14ac:dyDescent="0.25">
      <c r="A28" s="70" t="s">
        <v>73</v>
      </c>
      <c r="B28" s="106" t="s">
        <v>74</v>
      </c>
      <c r="C28" s="107"/>
      <c r="D28" s="71">
        <f>+D27*D21</f>
        <v>1.48</v>
      </c>
      <c r="E28" s="69">
        <f>+E27*D21</f>
        <v>0</v>
      </c>
      <c r="F28" s="39" t="s">
        <v>75</v>
      </c>
      <c r="G28" s="134" t="s">
        <v>76</v>
      </c>
      <c r="H28" s="135"/>
      <c r="I28" s="135"/>
      <c r="J28" s="136"/>
      <c r="K28" s="129">
        <v>0</v>
      </c>
      <c r="L28" s="130"/>
      <c r="N28" s="53"/>
      <c r="O28" s="51"/>
    </row>
    <row r="29" spans="1:15" ht="19.5" thickBot="1" x14ac:dyDescent="0.3">
      <c r="A29" s="72">
        <v>20</v>
      </c>
      <c r="B29" s="139" t="s">
        <v>77</v>
      </c>
      <c r="C29" s="140"/>
      <c r="D29" s="141">
        <v>0.99</v>
      </c>
      <c r="E29" s="142"/>
      <c r="F29" s="39" t="s">
        <v>78</v>
      </c>
      <c r="G29" s="134" t="s">
        <v>79</v>
      </c>
      <c r="H29" s="135"/>
      <c r="I29" s="135"/>
      <c r="J29" s="136"/>
      <c r="K29" s="129">
        <v>0</v>
      </c>
      <c r="L29" s="130"/>
      <c r="N29" s="53"/>
      <c r="O29" s="51"/>
    </row>
    <row r="30" spans="1:15" ht="15.75" x14ac:dyDescent="0.25">
      <c r="A30" s="131" t="s">
        <v>80</v>
      </c>
      <c r="B30" s="132"/>
      <c r="C30" s="132"/>
      <c r="D30" s="132"/>
      <c r="E30" s="133"/>
      <c r="F30" s="39" t="s">
        <v>81</v>
      </c>
      <c r="G30" s="134" t="s">
        <v>82</v>
      </c>
      <c r="H30" s="135"/>
      <c r="I30" s="135"/>
      <c r="J30" s="136"/>
      <c r="K30" s="129">
        <v>0</v>
      </c>
      <c r="L30" s="130"/>
    </row>
    <row r="31" spans="1:15" ht="15.75" x14ac:dyDescent="0.25">
      <c r="A31" s="70">
        <v>1</v>
      </c>
      <c r="B31" s="106" t="s">
        <v>83</v>
      </c>
      <c r="C31" s="107"/>
      <c r="D31" s="137" t="s">
        <v>84</v>
      </c>
      <c r="E31" s="138"/>
      <c r="F31" s="39">
        <v>25</v>
      </c>
      <c r="G31" s="73" t="s">
        <v>109</v>
      </c>
      <c r="H31" s="74"/>
      <c r="I31" s="74"/>
      <c r="J31" s="75"/>
      <c r="K31" s="199">
        <v>5.93</v>
      </c>
      <c r="L31" s="200"/>
    </row>
    <row r="32" spans="1:15" ht="15.75" x14ac:dyDescent="0.25">
      <c r="A32" s="70">
        <v>2</v>
      </c>
      <c r="B32" s="106" t="s">
        <v>86</v>
      </c>
      <c r="C32" s="107"/>
      <c r="D32" s="127">
        <v>24949.599999999999</v>
      </c>
      <c r="E32" s="128"/>
      <c r="F32" s="39">
        <v>26</v>
      </c>
      <c r="G32" s="73" t="s">
        <v>85</v>
      </c>
      <c r="H32" s="74"/>
      <c r="I32" s="74"/>
      <c r="J32" s="75"/>
      <c r="K32" s="199">
        <v>60.16</v>
      </c>
      <c r="L32" s="200"/>
    </row>
    <row r="33" spans="1:13" ht="37.5" customHeight="1" x14ac:dyDescent="0.25">
      <c r="A33" s="70">
        <v>3</v>
      </c>
      <c r="B33" s="106" t="s">
        <v>88</v>
      </c>
      <c r="C33" s="107"/>
      <c r="D33" s="127">
        <v>24524.9</v>
      </c>
      <c r="E33" s="128"/>
      <c r="F33" s="39">
        <v>27</v>
      </c>
      <c r="G33" s="122" t="s">
        <v>87</v>
      </c>
      <c r="H33" s="123"/>
      <c r="I33" s="123"/>
      <c r="J33" s="124"/>
      <c r="K33" s="125">
        <f>+K16+K17+K25+K26+K27+K28+K29+K30+K32+K31</f>
        <v>6233.3140000000003</v>
      </c>
      <c r="L33" s="126"/>
      <c r="M33" s="61"/>
    </row>
    <row r="34" spans="1:13" ht="16.5" thickBot="1" x14ac:dyDescent="0.3">
      <c r="A34" s="70">
        <v>4</v>
      </c>
      <c r="B34" s="106" t="s">
        <v>90</v>
      </c>
      <c r="C34" s="107"/>
      <c r="D34" s="127">
        <f>+D32-D33</f>
        <v>424.69999999999709</v>
      </c>
      <c r="E34" s="128"/>
      <c r="F34" s="76">
        <v>28</v>
      </c>
      <c r="G34" s="122" t="s">
        <v>89</v>
      </c>
      <c r="H34" s="123"/>
      <c r="I34" s="123"/>
      <c r="J34" s="124"/>
      <c r="K34" s="125">
        <v>0</v>
      </c>
      <c r="L34" s="126"/>
    </row>
    <row r="35" spans="1:13" ht="16.5" thickBot="1" x14ac:dyDescent="0.3">
      <c r="A35" s="70">
        <v>5</v>
      </c>
      <c r="B35" s="106" t="s">
        <v>92</v>
      </c>
      <c r="C35" s="107"/>
      <c r="D35" s="108">
        <v>1</v>
      </c>
      <c r="E35" s="109"/>
      <c r="F35" s="76">
        <v>29</v>
      </c>
      <c r="G35" s="117" t="s">
        <v>91</v>
      </c>
      <c r="H35" s="118"/>
      <c r="I35" s="118"/>
      <c r="J35" s="119"/>
      <c r="K35" s="120">
        <f>+E14+27</f>
        <v>45685</v>
      </c>
      <c r="L35" s="121"/>
    </row>
    <row r="36" spans="1:13" ht="16.5" thickBot="1" x14ac:dyDescent="0.3">
      <c r="A36" s="77">
        <v>6</v>
      </c>
      <c r="B36" s="113" t="s">
        <v>93</v>
      </c>
      <c r="C36" s="114"/>
      <c r="D36" s="115">
        <f>+D34*D35</f>
        <v>424.69999999999709</v>
      </c>
      <c r="E36" s="116"/>
      <c r="F36" s="110"/>
      <c r="G36" s="111"/>
      <c r="H36" s="111"/>
      <c r="I36" s="111"/>
      <c r="J36" s="111"/>
      <c r="K36" s="111"/>
      <c r="L36" s="112"/>
    </row>
    <row r="37" spans="1:13" ht="15.75" x14ac:dyDescent="0.25">
      <c r="A37" s="78"/>
      <c r="B37" s="79"/>
      <c r="C37" s="79"/>
      <c r="D37" s="79"/>
      <c r="E37" s="79"/>
      <c r="H37" s="81"/>
      <c r="I37" s="7"/>
      <c r="J37" s="82"/>
      <c r="K37" s="82"/>
    </row>
    <row r="38" spans="1:13" x14ac:dyDescent="0.25">
      <c r="A38" s="78"/>
      <c r="H38" s="81"/>
      <c r="I38" s="7"/>
      <c r="J38" s="81"/>
    </row>
    <row r="39" spans="1:13" x14ac:dyDescent="0.25">
      <c r="A39" s="78"/>
      <c r="I39" s="7"/>
      <c r="J39" s="7"/>
    </row>
    <row r="40" spans="1:13" ht="15.75" x14ac:dyDescent="0.25">
      <c r="A40" s="83"/>
      <c r="B40" s="84"/>
      <c r="C40" s="85"/>
      <c r="D40" s="85"/>
      <c r="E40" s="85"/>
      <c r="I40" s="7"/>
      <c r="J40" s="7"/>
    </row>
    <row r="41" spans="1:13" s="85" customFormat="1" x14ac:dyDescent="0.25">
      <c r="A41" s="80"/>
      <c r="B41" s="7"/>
      <c r="C41" s="7"/>
      <c r="D41" s="7"/>
      <c r="E41" s="7"/>
      <c r="F41" s="80"/>
      <c r="G41" s="7"/>
      <c r="H41" s="7"/>
      <c r="I41" s="7"/>
      <c r="J41" s="7"/>
      <c r="K41" s="7"/>
      <c r="L41" s="7"/>
    </row>
    <row r="42" spans="1:13" x14ac:dyDescent="0.25">
      <c r="F42" s="85"/>
      <c r="G42" s="85"/>
      <c r="H42" s="85"/>
      <c r="I42" s="85"/>
      <c r="J42" s="85" t="s">
        <v>94</v>
      </c>
      <c r="K42" s="85"/>
      <c r="L42" s="85"/>
    </row>
    <row r="99" spans="1:10" x14ac:dyDescent="0.25">
      <c r="A99" s="7"/>
      <c r="B99" s="86">
        <v>44682</v>
      </c>
      <c r="C99" s="87">
        <v>236688</v>
      </c>
      <c r="D99" s="88" t="s">
        <v>95</v>
      </c>
      <c r="E99" s="89">
        <f>L15-L38</f>
        <v>0</v>
      </c>
    </row>
    <row r="100" spans="1:10" x14ac:dyDescent="0.25">
      <c r="A100" s="7"/>
      <c r="B100" s="86">
        <v>44713</v>
      </c>
      <c r="C100" s="87">
        <v>316550</v>
      </c>
      <c r="D100" s="88" t="s">
        <v>96</v>
      </c>
      <c r="E100" s="89">
        <f>+E98+E99</f>
        <v>0</v>
      </c>
    </row>
    <row r="101" spans="1:10" x14ac:dyDescent="0.25">
      <c r="A101" s="7"/>
      <c r="B101" s="86">
        <v>44743</v>
      </c>
      <c r="C101" s="87">
        <v>189507</v>
      </c>
      <c r="D101" s="88" t="s">
        <v>97</v>
      </c>
      <c r="E101" s="90">
        <v>5000000</v>
      </c>
      <c r="F101" s="7"/>
      <c r="H101" s="80"/>
      <c r="J101" s="7"/>
    </row>
    <row r="102" spans="1:10" x14ac:dyDescent="0.25">
      <c r="A102" s="7"/>
      <c r="B102" s="86">
        <v>44774</v>
      </c>
      <c r="C102" s="87">
        <v>213115</v>
      </c>
      <c r="D102" s="88" t="s">
        <v>98</v>
      </c>
      <c r="E102" s="89">
        <f>+E100-E101</f>
        <v>-5000000</v>
      </c>
      <c r="F102" s="7"/>
      <c r="H102" s="80"/>
      <c r="J102" s="7"/>
    </row>
    <row r="103" spans="1:10" x14ac:dyDescent="0.25">
      <c r="A103" s="7"/>
      <c r="B103" s="86">
        <v>44805</v>
      </c>
      <c r="C103" s="87">
        <v>172794</v>
      </c>
      <c r="D103" s="88"/>
      <c r="E103" s="90"/>
      <c r="F103" s="7"/>
      <c r="H103" s="80"/>
      <c r="J103" s="7"/>
    </row>
    <row r="104" spans="1:10" x14ac:dyDescent="0.25">
      <c r="A104" s="7"/>
      <c r="B104" s="86">
        <v>44835</v>
      </c>
      <c r="C104" s="87">
        <v>206444</v>
      </c>
      <c r="D104" s="88" t="s">
        <v>99</v>
      </c>
      <c r="E104" s="87">
        <f>ROUND(E102*0.1%,0)</f>
        <v>-5000</v>
      </c>
      <c r="F104" s="7"/>
      <c r="H104" s="80"/>
      <c r="J104" s="7"/>
    </row>
    <row r="105" spans="1:10" ht="30" x14ac:dyDescent="0.25">
      <c r="A105" s="7"/>
      <c r="B105" s="86">
        <v>44866</v>
      </c>
      <c r="C105" s="87">
        <v>0</v>
      </c>
      <c r="D105" s="88" t="s">
        <v>100</v>
      </c>
      <c r="E105" s="87">
        <v>0</v>
      </c>
      <c r="F105" s="7"/>
      <c r="H105" s="80"/>
      <c r="J105" s="7"/>
    </row>
    <row r="106" spans="1:10" ht="15.75" thickBot="1" x14ac:dyDescent="0.3">
      <c r="A106" s="7"/>
      <c r="B106" s="86">
        <v>44896</v>
      </c>
      <c r="C106" s="87">
        <v>0</v>
      </c>
      <c r="D106" s="91"/>
      <c r="E106" s="92"/>
      <c r="F106" s="7"/>
      <c r="H106" s="80"/>
      <c r="J106" s="7"/>
    </row>
    <row r="107" spans="1:10" ht="30.75" thickBot="1" x14ac:dyDescent="0.3">
      <c r="A107" s="7"/>
      <c r="B107" s="93">
        <v>44927</v>
      </c>
      <c r="C107" s="94">
        <v>0</v>
      </c>
      <c r="D107" s="95" t="s">
        <v>101</v>
      </c>
      <c r="E107" s="96">
        <f>+E104-E105</f>
        <v>-5000</v>
      </c>
      <c r="F107" s="7"/>
      <c r="H107" s="80"/>
      <c r="J107" s="7"/>
    </row>
    <row r="108" spans="1:10" x14ac:dyDescent="0.25">
      <c r="F108" s="7"/>
      <c r="H108" s="80"/>
      <c r="J108" s="7"/>
    </row>
    <row r="109" spans="1:10" x14ac:dyDescent="0.25">
      <c r="F109" s="7"/>
      <c r="H109" s="80"/>
      <c r="J109" s="7"/>
    </row>
  </sheetData>
  <mergeCells count="87">
    <mergeCell ref="B36:C36"/>
    <mergeCell ref="D36:E36"/>
    <mergeCell ref="F36:L36"/>
    <mergeCell ref="B34:C34"/>
    <mergeCell ref="D34:E34"/>
    <mergeCell ref="G34:J34"/>
    <mergeCell ref="K34:L34"/>
    <mergeCell ref="B35:C35"/>
    <mergeCell ref="D35:E35"/>
    <mergeCell ref="G35:J35"/>
    <mergeCell ref="K35:L35"/>
    <mergeCell ref="B32:C32"/>
    <mergeCell ref="D32:E32"/>
    <mergeCell ref="K32:L32"/>
    <mergeCell ref="B33:C33"/>
    <mergeCell ref="D33:E33"/>
    <mergeCell ref="G33:J33"/>
    <mergeCell ref="K33:L33"/>
    <mergeCell ref="A30:E30"/>
    <mergeCell ref="G30:J30"/>
    <mergeCell ref="K30:L30"/>
    <mergeCell ref="B31:C31"/>
    <mergeCell ref="D31:E31"/>
    <mergeCell ref="K31:L31"/>
    <mergeCell ref="B28:C28"/>
    <mergeCell ref="G28:J28"/>
    <mergeCell ref="K28:L28"/>
    <mergeCell ref="B29:C29"/>
    <mergeCell ref="D29:E29"/>
    <mergeCell ref="G29:J29"/>
    <mergeCell ref="K29:L29"/>
    <mergeCell ref="G25:J25"/>
    <mergeCell ref="K25:L25"/>
    <mergeCell ref="B27:C27"/>
    <mergeCell ref="G27:J27"/>
    <mergeCell ref="K27:L27"/>
    <mergeCell ref="B26:C26"/>
    <mergeCell ref="G26:I26"/>
    <mergeCell ref="K26:L26"/>
    <mergeCell ref="B20:C20"/>
    <mergeCell ref="K20:L20"/>
    <mergeCell ref="B21:C21"/>
    <mergeCell ref="D21:E21"/>
    <mergeCell ref="K21:L21"/>
    <mergeCell ref="B24:C24"/>
    <mergeCell ref="K24:L24"/>
    <mergeCell ref="B25:C25"/>
    <mergeCell ref="B17:C17"/>
    <mergeCell ref="G17:J17"/>
    <mergeCell ref="K17:L17"/>
    <mergeCell ref="B18:C19"/>
    <mergeCell ref="D18:D19"/>
    <mergeCell ref="E18:E19"/>
    <mergeCell ref="G18:J18"/>
    <mergeCell ref="K18:L18"/>
    <mergeCell ref="B22:C23"/>
    <mergeCell ref="D22:D23"/>
    <mergeCell ref="E22:E23"/>
    <mergeCell ref="K22:L22"/>
    <mergeCell ref="K23:L23"/>
    <mergeCell ref="B14:D14"/>
    <mergeCell ref="K14:L14"/>
    <mergeCell ref="B15:D15"/>
    <mergeCell ref="K15:L15"/>
    <mergeCell ref="B16:C16"/>
    <mergeCell ref="G16:J16"/>
    <mergeCell ref="K16:L16"/>
    <mergeCell ref="K11:L13"/>
    <mergeCell ref="B12:D12"/>
    <mergeCell ref="K8:L8"/>
    <mergeCell ref="B9:D9"/>
    <mergeCell ref="G9:J9"/>
    <mergeCell ref="K9:L9"/>
    <mergeCell ref="B10:D10"/>
    <mergeCell ref="G10:L10"/>
    <mergeCell ref="C8:E8"/>
    <mergeCell ref="G8:J8"/>
    <mergeCell ref="B11:D11"/>
    <mergeCell ref="G11:G13"/>
    <mergeCell ref="H11:H13"/>
    <mergeCell ref="I11:I13"/>
    <mergeCell ref="J11:J13"/>
    <mergeCell ref="C4:H4"/>
    <mergeCell ref="B6:D6"/>
    <mergeCell ref="F6:F7"/>
    <mergeCell ref="G6:J7"/>
    <mergeCell ref="B7:D7"/>
  </mergeCells>
  <pageMargins left="0.51181102362204722" right="0" top="0" bottom="1.1417322834645669" header="0.31496062992125984" footer="0.31496062992125984"/>
  <pageSetup paperSize="9" scale="65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424D6-EE76-4E20-BF93-8F2BDA2E19D0}">
  <sheetPr>
    <pageSetUpPr fitToPage="1"/>
  </sheetPr>
  <dimension ref="A1:O109"/>
  <sheetViews>
    <sheetView workbookViewId="0">
      <selection activeCell="C4" sqref="C4:H4"/>
    </sheetView>
  </sheetViews>
  <sheetFormatPr defaultRowHeight="15" x14ac:dyDescent="0.25"/>
  <cols>
    <col min="1" max="1" width="4.42578125" style="80" customWidth="1"/>
    <col min="2" max="2" width="40.140625" style="7" customWidth="1"/>
    <col min="3" max="3" width="14.28515625" style="7" customWidth="1"/>
    <col min="4" max="4" width="12.7109375" style="7" customWidth="1"/>
    <col min="5" max="5" width="20.5703125" style="7" customWidth="1"/>
    <col min="6" max="6" width="5.7109375" style="80" customWidth="1"/>
    <col min="7" max="7" width="29.5703125" style="7" customWidth="1"/>
    <col min="8" max="8" width="12.7109375" style="7" customWidth="1"/>
    <col min="9" max="9" width="22.7109375" style="80" customWidth="1"/>
    <col min="10" max="10" width="20.85546875" style="80" customWidth="1"/>
    <col min="11" max="11" width="13.7109375" style="7" bestFit="1" customWidth="1"/>
    <col min="12" max="12" width="15.42578125" style="7" bestFit="1" customWidth="1"/>
    <col min="13" max="13" width="14.140625" style="7" bestFit="1" customWidth="1"/>
    <col min="14" max="14" width="9.140625" style="7"/>
    <col min="15" max="15" width="12.7109375" style="7" bestFit="1" customWidth="1"/>
    <col min="16" max="16384" width="9.140625" style="7"/>
  </cols>
  <sheetData>
    <row r="1" spans="1:12" ht="15.75" x14ac:dyDescent="0.25">
      <c r="A1" s="1"/>
      <c r="B1" s="2"/>
      <c r="C1" s="2"/>
      <c r="D1" s="2"/>
      <c r="E1" s="3" t="s">
        <v>0</v>
      </c>
      <c r="F1" s="4"/>
      <c r="G1" s="2"/>
      <c r="H1" s="2"/>
      <c r="I1" s="2"/>
      <c r="J1" s="2"/>
      <c r="K1" s="5"/>
      <c r="L1" s="6"/>
    </row>
    <row r="2" spans="1:12" s="11" customFormat="1" ht="18.75" x14ac:dyDescent="0.25">
      <c r="A2" s="8"/>
      <c r="B2" s="9"/>
      <c r="C2" s="9"/>
      <c r="D2" s="9"/>
      <c r="E2" s="10" t="s">
        <v>1</v>
      </c>
      <c r="G2" s="9"/>
      <c r="H2" s="9"/>
      <c r="I2" s="9"/>
      <c r="J2" s="9"/>
      <c r="K2" s="9"/>
      <c r="L2" s="12"/>
    </row>
    <row r="3" spans="1:12" s="18" customFormat="1" ht="21" thickBot="1" x14ac:dyDescent="0.5">
      <c r="A3" s="13"/>
      <c r="B3" s="14"/>
      <c r="C3" s="14"/>
      <c r="D3" s="14"/>
      <c r="E3" s="15" t="s">
        <v>2</v>
      </c>
      <c r="F3" s="16"/>
      <c r="G3" s="14"/>
      <c r="H3" s="14"/>
      <c r="I3" s="14"/>
      <c r="J3" s="14"/>
      <c r="K3" s="14"/>
      <c r="L3" s="17"/>
    </row>
    <row r="4" spans="1:12" s="11" customFormat="1" ht="19.5" thickBot="1" x14ac:dyDescent="0.3">
      <c r="A4" s="8"/>
      <c r="B4" s="19"/>
      <c r="C4" s="189" t="s">
        <v>115</v>
      </c>
      <c r="D4" s="189"/>
      <c r="E4" s="189"/>
      <c r="F4" s="189"/>
      <c r="G4" s="189"/>
      <c r="H4" s="189"/>
      <c r="I4" s="19"/>
      <c r="J4" s="19"/>
      <c r="K4" s="20" t="s">
        <v>4</v>
      </c>
      <c r="L4" s="21"/>
    </row>
    <row r="5" spans="1:12" ht="16.5" thickBot="1" x14ac:dyDescent="0.3">
      <c r="A5" s="22"/>
      <c r="B5" s="23"/>
      <c r="C5" s="23"/>
      <c r="D5" s="23"/>
      <c r="E5" s="24"/>
      <c r="F5" s="25"/>
      <c r="G5" s="23"/>
      <c r="H5" s="23"/>
      <c r="I5" s="26" t="s">
        <v>5</v>
      </c>
      <c r="J5" s="27"/>
      <c r="K5" s="28" t="s">
        <v>6</v>
      </c>
      <c r="L5" s="29"/>
    </row>
    <row r="6" spans="1:12" ht="67.5" x14ac:dyDescent="0.25">
      <c r="A6" s="30">
        <v>1</v>
      </c>
      <c r="B6" s="190" t="s">
        <v>7</v>
      </c>
      <c r="C6" s="191"/>
      <c r="D6" s="192"/>
      <c r="E6" s="31" t="s">
        <v>8</v>
      </c>
      <c r="F6" s="193">
        <v>21</v>
      </c>
      <c r="G6" s="195" t="s">
        <v>9</v>
      </c>
      <c r="H6" s="196"/>
      <c r="I6" s="196"/>
      <c r="J6" s="197"/>
      <c r="K6" s="32" t="s">
        <v>10</v>
      </c>
      <c r="L6" s="33" t="s">
        <v>11</v>
      </c>
    </row>
    <row r="7" spans="1:12" ht="18.75" x14ac:dyDescent="0.25">
      <c r="A7" s="34">
        <v>2</v>
      </c>
      <c r="B7" s="155" t="s">
        <v>12</v>
      </c>
      <c r="C7" s="173"/>
      <c r="D7" s="156"/>
      <c r="E7" s="35">
        <v>1632728</v>
      </c>
      <c r="F7" s="194"/>
      <c r="G7" s="159"/>
      <c r="H7" s="198"/>
      <c r="I7" s="198"/>
      <c r="J7" s="160"/>
      <c r="K7" s="36">
        <v>3.56</v>
      </c>
      <c r="L7" s="37" t="s">
        <v>13</v>
      </c>
    </row>
    <row r="8" spans="1:12" ht="18.75" x14ac:dyDescent="0.25">
      <c r="A8" s="34">
        <v>3</v>
      </c>
      <c r="B8" s="38" t="s">
        <v>14</v>
      </c>
      <c r="C8" s="183" t="s">
        <v>15</v>
      </c>
      <c r="D8" s="184"/>
      <c r="E8" s="185"/>
      <c r="F8" s="39">
        <v>22</v>
      </c>
      <c r="G8" s="134" t="s">
        <v>16</v>
      </c>
      <c r="H8" s="135"/>
      <c r="I8" s="135"/>
      <c r="J8" s="136"/>
      <c r="K8" s="143" t="s">
        <v>17</v>
      </c>
      <c r="L8" s="150"/>
    </row>
    <row r="9" spans="1:12" ht="18.75" x14ac:dyDescent="0.25">
      <c r="A9" s="34">
        <v>4</v>
      </c>
      <c r="B9" s="155" t="s">
        <v>18</v>
      </c>
      <c r="C9" s="173"/>
      <c r="D9" s="156"/>
      <c r="E9" s="40" t="s">
        <v>19</v>
      </c>
      <c r="F9" s="41">
        <v>23</v>
      </c>
      <c r="G9" s="134" t="s">
        <v>20</v>
      </c>
      <c r="H9" s="135"/>
      <c r="I9" s="135"/>
      <c r="J9" s="136"/>
      <c r="K9" s="174">
        <f>ROUND(E24*K7,0)</f>
        <v>0</v>
      </c>
      <c r="L9" s="175"/>
    </row>
    <row r="10" spans="1:12" ht="18.75" x14ac:dyDescent="0.25">
      <c r="A10" s="34">
        <v>5</v>
      </c>
      <c r="B10" s="155" t="s">
        <v>21</v>
      </c>
      <c r="C10" s="173"/>
      <c r="D10" s="156"/>
      <c r="E10" s="40" t="s">
        <v>22</v>
      </c>
      <c r="F10" s="42">
        <v>24</v>
      </c>
      <c r="G10" s="122" t="s">
        <v>23</v>
      </c>
      <c r="H10" s="123"/>
      <c r="I10" s="123"/>
      <c r="J10" s="123"/>
      <c r="K10" s="123"/>
      <c r="L10" s="182"/>
    </row>
    <row r="11" spans="1:12" ht="18.75" x14ac:dyDescent="0.25">
      <c r="A11" s="34">
        <v>6</v>
      </c>
      <c r="B11" s="155" t="s">
        <v>24</v>
      </c>
      <c r="C11" s="173"/>
      <c r="D11" s="156"/>
      <c r="E11" s="40" t="s">
        <v>25</v>
      </c>
      <c r="F11" s="39" t="s">
        <v>26</v>
      </c>
      <c r="G11" s="186" t="s">
        <v>27</v>
      </c>
      <c r="H11" s="186" t="s">
        <v>28</v>
      </c>
      <c r="I11" s="186" t="s">
        <v>29</v>
      </c>
      <c r="J11" s="186" t="s">
        <v>30</v>
      </c>
      <c r="K11" s="176" t="s">
        <v>31</v>
      </c>
      <c r="L11" s="177"/>
    </row>
    <row r="12" spans="1:12" ht="19.5" thickBot="1" x14ac:dyDescent="0.3">
      <c r="A12" s="34" t="s">
        <v>32</v>
      </c>
      <c r="B12" s="155" t="s">
        <v>33</v>
      </c>
      <c r="C12" s="173"/>
      <c r="D12" s="156"/>
      <c r="E12" s="40" t="s">
        <v>34</v>
      </c>
      <c r="F12" s="39"/>
      <c r="G12" s="187"/>
      <c r="H12" s="187"/>
      <c r="I12" s="187"/>
      <c r="J12" s="187"/>
      <c r="K12" s="178"/>
      <c r="L12" s="179"/>
    </row>
    <row r="13" spans="1:12" ht="19.5" thickBot="1" x14ac:dyDescent="0.3">
      <c r="A13" s="34">
        <v>7</v>
      </c>
      <c r="B13" s="43" t="s">
        <v>35</v>
      </c>
      <c r="C13" s="44">
        <v>45658</v>
      </c>
      <c r="D13" s="45" t="s">
        <v>36</v>
      </c>
      <c r="E13" s="46">
        <v>45688</v>
      </c>
      <c r="F13" s="39"/>
      <c r="G13" s="188"/>
      <c r="H13" s="188"/>
      <c r="I13" s="188"/>
      <c r="J13" s="188"/>
      <c r="K13" s="180"/>
      <c r="L13" s="181"/>
    </row>
    <row r="14" spans="1:12" ht="18.75" x14ac:dyDescent="0.25">
      <c r="A14" s="34">
        <v>8</v>
      </c>
      <c r="B14" s="155" t="s">
        <v>37</v>
      </c>
      <c r="C14" s="173"/>
      <c r="D14" s="156"/>
      <c r="E14" s="47">
        <v>45689</v>
      </c>
      <c r="F14" s="39" t="s">
        <v>38</v>
      </c>
      <c r="G14" s="48" t="s">
        <v>39</v>
      </c>
      <c r="H14" s="36">
        <v>27</v>
      </c>
      <c r="I14" s="36">
        <v>0</v>
      </c>
      <c r="J14" s="36">
        <v>140</v>
      </c>
      <c r="K14" s="174">
        <f>+H14*J14</f>
        <v>3780</v>
      </c>
      <c r="L14" s="175"/>
    </row>
    <row r="15" spans="1:12" ht="18.75" x14ac:dyDescent="0.25">
      <c r="A15" s="34">
        <v>9</v>
      </c>
      <c r="B15" s="155" t="s">
        <v>40</v>
      </c>
      <c r="C15" s="173"/>
      <c r="D15" s="156"/>
      <c r="E15" s="40" t="s">
        <v>41</v>
      </c>
      <c r="F15" s="39" t="s">
        <v>42</v>
      </c>
      <c r="G15" s="48" t="s">
        <v>43</v>
      </c>
      <c r="H15" s="36">
        <v>0</v>
      </c>
      <c r="I15" s="36">
        <f>+I14*2</f>
        <v>0</v>
      </c>
      <c r="J15" s="36">
        <v>0</v>
      </c>
      <c r="K15" s="174">
        <f>+H15*J15</f>
        <v>0</v>
      </c>
      <c r="L15" s="175"/>
    </row>
    <row r="16" spans="1:12" ht="67.5" x14ac:dyDescent="0.25">
      <c r="A16" s="34">
        <v>10</v>
      </c>
      <c r="B16" s="155" t="s">
        <v>44</v>
      </c>
      <c r="C16" s="156"/>
      <c r="D16" s="49" t="s">
        <v>45</v>
      </c>
      <c r="E16" s="50" t="s">
        <v>46</v>
      </c>
      <c r="F16" s="39" t="s">
        <v>47</v>
      </c>
      <c r="G16" s="143" t="s">
        <v>48</v>
      </c>
      <c r="H16" s="144"/>
      <c r="I16" s="144"/>
      <c r="J16" s="145"/>
      <c r="K16" s="174">
        <f>K14+K15</f>
        <v>3780</v>
      </c>
      <c r="L16" s="175"/>
    </row>
    <row r="17" spans="1:15" ht="18.75" x14ac:dyDescent="0.25">
      <c r="A17" s="34">
        <v>11</v>
      </c>
      <c r="B17" s="155" t="s">
        <v>49</v>
      </c>
      <c r="C17" s="156"/>
      <c r="D17" s="98">
        <v>7352.43</v>
      </c>
      <c r="E17" s="99">
        <v>832.4</v>
      </c>
      <c r="F17" s="39" t="s">
        <v>50</v>
      </c>
      <c r="G17" s="134" t="s">
        <v>51</v>
      </c>
      <c r="H17" s="135"/>
      <c r="I17" s="135"/>
      <c r="J17" s="136"/>
      <c r="K17" s="143">
        <v>0</v>
      </c>
      <c r="L17" s="150"/>
      <c r="O17" s="51"/>
    </row>
    <row r="18" spans="1:15" x14ac:dyDescent="0.25">
      <c r="A18" s="52">
        <v>12</v>
      </c>
      <c r="B18" s="157" t="s">
        <v>52</v>
      </c>
      <c r="C18" s="158"/>
      <c r="D18" s="201">
        <v>7291.77</v>
      </c>
      <c r="E18" s="203">
        <v>800.61</v>
      </c>
      <c r="F18" s="39" t="s">
        <v>53</v>
      </c>
      <c r="G18" s="134" t="s">
        <v>54</v>
      </c>
      <c r="H18" s="135"/>
      <c r="I18" s="135"/>
      <c r="J18" s="136"/>
      <c r="K18" s="143"/>
      <c r="L18" s="150"/>
      <c r="N18" s="53"/>
      <c r="O18" s="51"/>
    </row>
    <row r="19" spans="1:15" x14ac:dyDescent="0.25">
      <c r="A19" s="54"/>
      <c r="B19" s="159"/>
      <c r="C19" s="160"/>
      <c r="D19" s="202"/>
      <c r="E19" s="204"/>
      <c r="F19" s="39"/>
      <c r="G19" s="48"/>
      <c r="H19" s="48"/>
      <c r="I19" s="55" t="s">
        <v>55</v>
      </c>
      <c r="J19" s="48"/>
      <c r="K19" s="56"/>
      <c r="L19" s="57"/>
      <c r="N19" s="53"/>
      <c r="O19" s="51"/>
    </row>
    <row r="20" spans="1:15" ht="18.75" x14ac:dyDescent="0.25">
      <c r="A20" s="34">
        <v>13</v>
      </c>
      <c r="B20" s="153" t="s">
        <v>56</v>
      </c>
      <c r="C20" s="154"/>
      <c r="D20" s="58">
        <f>D17-D18</f>
        <v>60.659999999999854</v>
      </c>
      <c r="E20" s="59">
        <f>E17-E18</f>
        <v>31.789999999999964</v>
      </c>
      <c r="F20" s="39" t="s">
        <v>38</v>
      </c>
      <c r="G20" s="48" t="s">
        <v>39</v>
      </c>
      <c r="H20" s="100">
        <v>289</v>
      </c>
      <c r="I20" s="36">
        <v>6.1</v>
      </c>
      <c r="J20" s="36"/>
      <c r="K20" s="174">
        <f>+H20*I20</f>
        <v>1762.8999999999999</v>
      </c>
      <c r="L20" s="175"/>
      <c r="N20" s="61"/>
      <c r="O20" s="51"/>
    </row>
    <row r="21" spans="1:15" ht="18.75" x14ac:dyDescent="0.25">
      <c r="A21" s="34">
        <v>14</v>
      </c>
      <c r="B21" s="155" t="s">
        <v>57</v>
      </c>
      <c r="C21" s="156"/>
      <c r="D21" s="129">
        <v>10</v>
      </c>
      <c r="E21" s="130"/>
      <c r="F21" s="39" t="s">
        <v>42</v>
      </c>
      <c r="G21" s="48" t="s">
        <v>43</v>
      </c>
      <c r="H21" s="60">
        <v>0</v>
      </c>
      <c r="I21" s="36">
        <v>0</v>
      </c>
      <c r="J21" s="36"/>
      <c r="K21" s="143">
        <v>0</v>
      </c>
      <c r="L21" s="150"/>
      <c r="N21" s="53"/>
      <c r="O21" s="51"/>
    </row>
    <row r="22" spans="1:15" ht="15.75" x14ac:dyDescent="0.25">
      <c r="A22" s="52">
        <v>15</v>
      </c>
      <c r="B22" s="165" t="s">
        <v>58</v>
      </c>
      <c r="C22" s="166"/>
      <c r="D22" s="169">
        <f>D20*D21</f>
        <v>606.59999999999854</v>
      </c>
      <c r="E22" s="171">
        <f>E20*D21</f>
        <v>317.89999999999964</v>
      </c>
      <c r="F22" s="42" t="s">
        <v>59</v>
      </c>
      <c r="G22" s="48" t="s">
        <v>60</v>
      </c>
      <c r="H22" s="60">
        <v>0</v>
      </c>
      <c r="I22" s="36">
        <v>0</v>
      </c>
      <c r="J22" s="36"/>
      <c r="K22" s="143">
        <f>IF((I19="YES"),((I22*H22)),((J22*H22)))</f>
        <v>0</v>
      </c>
      <c r="L22" s="150"/>
      <c r="N22" s="53"/>
      <c r="O22" s="51"/>
    </row>
    <row r="23" spans="1:15" ht="15.75" x14ac:dyDescent="0.25">
      <c r="A23" s="54"/>
      <c r="B23" s="167"/>
      <c r="C23" s="168"/>
      <c r="D23" s="170"/>
      <c r="E23" s="172"/>
      <c r="F23" s="42" t="s">
        <v>61</v>
      </c>
      <c r="G23" s="48" t="s">
        <v>62</v>
      </c>
      <c r="H23" s="60">
        <v>0</v>
      </c>
      <c r="I23" s="36">
        <v>0</v>
      </c>
      <c r="J23" s="36"/>
      <c r="K23" s="143">
        <f>IF((I19="YES"),((I23*H23)),((J23*H23)))</f>
        <v>0</v>
      </c>
      <c r="L23" s="150"/>
      <c r="N23" s="53"/>
      <c r="O23" s="51"/>
    </row>
    <row r="24" spans="1:15" ht="18.75" x14ac:dyDescent="0.25">
      <c r="A24" s="39">
        <v>16</v>
      </c>
      <c r="B24" s="153" t="s">
        <v>63</v>
      </c>
      <c r="C24" s="154"/>
      <c r="D24" s="62">
        <f>IF((D22&gt;E22),(D22-E22), 0)</f>
        <v>288.69999999999891</v>
      </c>
      <c r="E24" s="40">
        <f>IF((E22&gt;D22),(E22-D22), 0)</f>
        <v>0</v>
      </c>
      <c r="F24" s="39"/>
      <c r="G24" s="63"/>
      <c r="H24" s="63"/>
      <c r="I24" s="36"/>
      <c r="J24" s="36"/>
      <c r="K24" s="129"/>
      <c r="L24" s="130"/>
      <c r="N24" s="53"/>
      <c r="O24" s="51"/>
    </row>
    <row r="25" spans="1:15" ht="15.75" x14ac:dyDescent="0.25">
      <c r="A25" s="39">
        <v>17</v>
      </c>
      <c r="B25" s="122" t="s">
        <v>64</v>
      </c>
      <c r="C25" s="124"/>
      <c r="D25" s="64">
        <v>0</v>
      </c>
      <c r="E25" s="65">
        <v>0</v>
      </c>
      <c r="F25" s="39" t="s">
        <v>65</v>
      </c>
      <c r="G25" s="143" t="s">
        <v>66</v>
      </c>
      <c r="H25" s="144"/>
      <c r="I25" s="144"/>
      <c r="J25" s="145"/>
      <c r="K25" s="146">
        <f>K20+K21+K22+K23</f>
        <v>1762.8999999999999</v>
      </c>
      <c r="L25" s="147"/>
      <c r="N25" s="53"/>
      <c r="O25" s="51"/>
    </row>
    <row r="26" spans="1:15" ht="15.75" x14ac:dyDescent="0.25">
      <c r="A26" s="39">
        <v>18</v>
      </c>
      <c r="B26" s="122" t="s">
        <v>67</v>
      </c>
      <c r="C26" s="124"/>
      <c r="D26" s="64">
        <v>0</v>
      </c>
      <c r="E26" s="65">
        <f>+E24-E25</f>
        <v>0</v>
      </c>
      <c r="F26" s="39" t="s">
        <v>68</v>
      </c>
      <c r="G26" s="151" t="s">
        <v>69</v>
      </c>
      <c r="H26" s="152"/>
      <c r="I26" s="152"/>
      <c r="J26" s="66"/>
      <c r="K26" s="146">
        <f>+K25*9%</f>
        <v>158.66099999999997</v>
      </c>
      <c r="L26" s="147"/>
      <c r="N26" s="53"/>
      <c r="O26" s="51"/>
    </row>
    <row r="27" spans="1:15" ht="18.75" x14ac:dyDescent="0.25">
      <c r="A27" s="67">
        <v>19</v>
      </c>
      <c r="B27" s="148" t="s">
        <v>70</v>
      </c>
      <c r="C27" s="149"/>
      <c r="D27" s="68">
        <v>0.21</v>
      </c>
      <c r="E27" s="69">
        <v>0</v>
      </c>
      <c r="F27" s="39" t="s">
        <v>71</v>
      </c>
      <c r="G27" s="134" t="s">
        <v>72</v>
      </c>
      <c r="H27" s="135"/>
      <c r="I27" s="135"/>
      <c r="J27" s="136"/>
      <c r="K27" s="143">
        <f>-(H20*0.3)</f>
        <v>-86.7</v>
      </c>
      <c r="L27" s="150"/>
      <c r="N27" s="53"/>
      <c r="O27" s="51"/>
    </row>
    <row r="28" spans="1:15" ht="30" x14ac:dyDescent="0.25">
      <c r="A28" s="70" t="s">
        <v>73</v>
      </c>
      <c r="B28" s="106" t="s">
        <v>74</v>
      </c>
      <c r="C28" s="107"/>
      <c r="D28" s="71">
        <f>+D27*D21</f>
        <v>2.1</v>
      </c>
      <c r="E28" s="69">
        <f>+E27*D21</f>
        <v>0</v>
      </c>
      <c r="F28" s="39" t="s">
        <v>75</v>
      </c>
      <c r="G28" s="134" t="s">
        <v>76</v>
      </c>
      <c r="H28" s="135"/>
      <c r="I28" s="135"/>
      <c r="J28" s="136"/>
      <c r="K28" s="129">
        <v>0</v>
      </c>
      <c r="L28" s="130"/>
      <c r="N28" s="53"/>
      <c r="O28" s="51"/>
    </row>
    <row r="29" spans="1:15" ht="19.5" thickBot="1" x14ac:dyDescent="0.3">
      <c r="A29" s="72">
        <v>20</v>
      </c>
      <c r="B29" s="139" t="s">
        <v>77</v>
      </c>
      <c r="C29" s="140"/>
      <c r="D29" s="141">
        <v>0.99</v>
      </c>
      <c r="E29" s="142"/>
      <c r="F29" s="39" t="s">
        <v>78</v>
      </c>
      <c r="G29" s="134" t="s">
        <v>79</v>
      </c>
      <c r="H29" s="135"/>
      <c r="I29" s="135"/>
      <c r="J29" s="136"/>
      <c r="K29" s="129">
        <v>0</v>
      </c>
      <c r="L29" s="130"/>
      <c r="N29" s="53"/>
      <c r="O29" s="51"/>
    </row>
    <row r="30" spans="1:15" ht="15.75" x14ac:dyDescent="0.25">
      <c r="A30" s="131" t="s">
        <v>80</v>
      </c>
      <c r="B30" s="132"/>
      <c r="C30" s="132"/>
      <c r="D30" s="132"/>
      <c r="E30" s="133"/>
      <c r="F30" s="39" t="s">
        <v>81</v>
      </c>
      <c r="G30" s="134" t="s">
        <v>82</v>
      </c>
      <c r="H30" s="135"/>
      <c r="I30" s="135"/>
      <c r="J30" s="136"/>
      <c r="K30" s="129">
        <v>0</v>
      </c>
      <c r="L30" s="130"/>
    </row>
    <row r="31" spans="1:15" ht="15.75" x14ac:dyDescent="0.25">
      <c r="A31" s="70">
        <v>1</v>
      </c>
      <c r="B31" s="106" t="s">
        <v>83</v>
      </c>
      <c r="C31" s="107"/>
      <c r="D31" s="137" t="s">
        <v>84</v>
      </c>
      <c r="E31" s="138"/>
      <c r="F31" s="39">
        <v>25</v>
      </c>
      <c r="G31" s="73" t="s">
        <v>109</v>
      </c>
      <c r="H31" s="74"/>
      <c r="I31" s="74"/>
      <c r="J31" s="75"/>
      <c r="K31" s="199">
        <v>16.61</v>
      </c>
      <c r="L31" s="200"/>
    </row>
    <row r="32" spans="1:15" ht="15.75" x14ac:dyDescent="0.25">
      <c r="A32" s="70">
        <v>2</v>
      </c>
      <c r="B32" s="106" t="s">
        <v>86</v>
      </c>
      <c r="C32" s="107"/>
      <c r="D32" s="127">
        <v>25460.1</v>
      </c>
      <c r="E32" s="128"/>
      <c r="F32" s="39">
        <v>26</v>
      </c>
      <c r="G32" s="73" t="s">
        <v>85</v>
      </c>
      <c r="H32" s="74"/>
      <c r="I32" s="74"/>
      <c r="J32" s="75"/>
      <c r="K32" s="199">
        <v>89.59</v>
      </c>
      <c r="L32" s="200"/>
    </row>
    <row r="33" spans="1:13" ht="37.5" customHeight="1" x14ac:dyDescent="0.25">
      <c r="A33" s="70">
        <v>3</v>
      </c>
      <c r="B33" s="106" t="s">
        <v>88</v>
      </c>
      <c r="C33" s="107"/>
      <c r="D33" s="127">
        <v>24949.599999999999</v>
      </c>
      <c r="E33" s="128"/>
      <c r="F33" s="39">
        <v>27</v>
      </c>
      <c r="G33" s="122" t="s">
        <v>87</v>
      </c>
      <c r="H33" s="123"/>
      <c r="I33" s="123"/>
      <c r="J33" s="124"/>
      <c r="K33" s="125">
        <f>+K16+K17+K25+K26+K27+K28+K29+K30+K32+K31</f>
        <v>5721.0609999999997</v>
      </c>
      <c r="L33" s="126"/>
      <c r="M33" s="61"/>
    </row>
    <row r="34" spans="1:13" ht="16.5" thickBot="1" x14ac:dyDescent="0.3">
      <c r="A34" s="70">
        <v>4</v>
      </c>
      <c r="B34" s="106" t="s">
        <v>90</v>
      </c>
      <c r="C34" s="107"/>
      <c r="D34" s="127">
        <f>+D32-D33</f>
        <v>510.5</v>
      </c>
      <c r="E34" s="128"/>
      <c r="F34" s="76">
        <v>28</v>
      </c>
      <c r="G34" s="122" t="s">
        <v>89</v>
      </c>
      <c r="H34" s="123"/>
      <c r="I34" s="123"/>
      <c r="J34" s="124"/>
      <c r="K34" s="125">
        <v>0</v>
      </c>
      <c r="L34" s="126"/>
    </row>
    <row r="35" spans="1:13" ht="16.5" thickBot="1" x14ac:dyDescent="0.3">
      <c r="A35" s="70">
        <v>5</v>
      </c>
      <c r="B35" s="106" t="s">
        <v>92</v>
      </c>
      <c r="C35" s="107"/>
      <c r="D35" s="108">
        <v>1</v>
      </c>
      <c r="E35" s="109"/>
      <c r="F35" s="76">
        <v>29</v>
      </c>
      <c r="G35" s="117" t="s">
        <v>91</v>
      </c>
      <c r="H35" s="118"/>
      <c r="I35" s="118"/>
      <c r="J35" s="119"/>
      <c r="K35" s="120">
        <f>+E14+27</f>
        <v>45716</v>
      </c>
      <c r="L35" s="121"/>
    </row>
    <row r="36" spans="1:13" ht="16.5" thickBot="1" x14ac:dyDescent="0.3">
      <c r="A36" s="77">
        <v>6</v>
      </c>
      <c r="B36" s="113" t="s">
        <v>93</v>
      </c>
      <c r="C36" s="114"/>
      <c r="D36" s="205">
        <f>+D34*D35</f>
        <v>510.5</v>
      </c>
      <c r="E36" s="206"/>
      <c r="F36" s="110"/>
      <c r="G36" s="111"/>
      <c r="H36" s="111"/>
      <c r="I36" s="111"/>
      <c r="J36" s="111"/>
      <c r="K36" s="111"/>
      <c r="L36" s="112"/>
    </row>
    <row r="37" spans="1:13" ht="15.75" x14ac:dyDescent="0.25">
      <c r="A37" s="78"/>
      <c r="B37" s="79"/>
      <c r="C37" s="79"/>
      <c r="D37" s="79"/>
      <c r="E37" s="79"/>
      <c r="H37" s="81"/>
      <c r="I37" s="7"/>
      <c r="J37" s="82"/>
      <c r="K37" s="82"/>
    </row>
    <row r="38" spans="1:13" x14ac:dyDescent="0.25">
      <c r="A38" s="78"/>
      <c r="H38" s="81"/>
      <c r="I38" s="7"/>
      <c r="J38" s="81"/>
    </row>
    <row r="39" spans="1:13" x14ac:dyDescent="0.25">
      <c r="A39" s="78"/>
      <c r="I39" s="7"/>
      <c r="J39" s="7"/>
    </row>
    <row r="40" spans="1:13" ht="15.75" x14ac:dyDescent="0.25">
      <c r="A40" s="83"/>
      <c r="B40" s="84"/>
      <c r="C40" s="85"/>
      <c r="D40" s="85"/>
      <c r="E40" s="85"/>
      <c r="I40" s="7"/>
      <c r="J40" s="7"/>
    </row>
    <row r="41" spans="1:13" s="85" customFormat="1" x14ac:dyDescent="0.25">
      <c r="A41" s="80"/>
      <c r="B41" s="7"/>
      <c r="C41" s="7"/>
      <c r="D41" s="7"/>
      <c r="E41" s="7"/>
      <c r="F41" s="80"/>
      <c r="G41" s="7"/>
      <c r="H41" s="7"/>
      <c r="I41" s="7"/>
      <c r="J41" s="7"/>
      <c r="K41" s="7"/>
      <c r="L41" s="7"/>
    </row>
    <row r="42" spans="1:13" x14ac:dyDescent="0.25">
      <c r="F42" s="85"/>
      <c r="G42" s="85"/>
      <c r="H42" s="85"/>
      <c r="I42" s="85"/>
      <c r="J42" s="85" t="s">
        <v>94</v>
      </c>
      <c r="K42" s="85"/>
      <c r="L42" s="85"/>
    </row>
    <row r="99" spans="1:10" x14ac:dyDescent="0.25">
      <c r="A99" s="7"/>
      <c r="B99" s="86">
        <v>44682</v>
      </c>
      <c r="C99" s="87">
        <v>236688</v>
      </c>
      <c r="D99" s="88" t="s">
        <v>95</v>
      </c>
      <c r="E99" s="89">
        <f>L15-L38</f>
        <v>0</v>
      </c>
    </row>
    <row r="100" spans="1:10" x14ac:dyDescent="0.25">
      <c r="A100" s="7"/>
      <c r="B100" s="86">
        <v>44713</v>
      </c>
      <c r="C100" s="87">
        <v>316550</v>
      </c>
      <c r="D100" s="88" t="s">
        <v>96</v>
      </c>
      <c r="E100" s="89">
        <f>+E98+E99</f>
        <v>0</v>
      </c>
    </row>
    <row r="101" spans="1:10" x14ac:dyDescent="0.25">
      <c r="A101" s="7"/>
      <c r="B101" s="86">
        <v>44743</v>
      </c>
      <c r="C101" s="87">
        <v>189507</v>
      </c>
      <c r="D101" s="88" t="s">
        <v>97</v>
      </c>
      <c r="E101" s="90">
        <v>5000000</v>
      </c>
      <c r="F101" s="7"/>
      <c r="H101" s="80"/>
      <c r="J101" s="7"/>
    </row>
    <row r="102" spans="1:10" x14ac:dyDescent="0.25">
      <c r="A102" s="7"/>
      <c r="B102" s="86">
        <v>44774</v>
      </c>
      <c r="C102" s="87">
        <v>213115</v>
      </c>
      <c r="D102" s="88" t="s">
        <v>98</v>
      </c>
      <c r="E102" s="89">
        <f>+E100-E101</f>
        <v>-5000000</v>
      </c>
      <c r="F102" s="7"/>
      <c r="H102" s="80"/>
      <c r="J102" s="7"/>
    </row>
    <row r="103" spans="1:10" x14ac:dyDescent="0.25">
      <c r="A103" s="7"/>
      <c r="B103" s="86">
        <v>44805</v>
      </c>
      <c r="C103" s="87">
        <v>172794</v>
      </c>
      <c r="D103" s="88"/>
      <c r="E103" s="90"/>
      <c r="F103" s="7"/>
      <c r="H103" s="80"/>
      <c r="J103" s="7"/>
    </row>
    <row r="104" spans="1:10" x14ac:dyDescent="0.25">
      <c r="A104" s="7"/>
      <c r="B104" s="86">
        <v>44835</v>
      </c>
      <c r="C104" s="87">
        <v>206444</v>
      </c>
      <c r="D104" s="88" t="s">
        <v>99</v>
      </c>
      <c r="E104" s="87">
        <f>ROUND(E102*0.1%,0)</f>
        <v>-5000</v>
      </c>
      <c r="F104" s="7"/>
      <c r="H104" s="80"/>
      <c r="J104" s="7"/>
    </row>
    <row r="105" spans="1:10" ht="30" x14ac:dyDescent="0.25">
      <c r="A105" s="7"/>
      <c r="B105" s="86">
        <v>44866</v>
      </c>
      <c r="C105" s="87">
        <v>0</v>
      </c>
      <c r="D105" s="88" t="s">
        <v>100</v>
      </c>
      <c r="E105" s="87">
        <v>0</v>
      </c>
      <c r="F105" s="7"/>
      <c r="H105" s="80"/>
      <c r="J105" s="7"/>
    </row>
    <row r="106" spans="1:10" ht="15.75" thickBot="1" x14ac:dyDescent="0.3">
      <c r="A106" s="7"/>
      <c r="B106" s="86">
        <v>44896</v>
      </c>
      <c r="C106" s="87">
        <v>0</v>
      </c>
      <c r="D106" s="91"/>
      <c r="E106" s="92"/>
      <c r="F106" s="7"/>
      <c r="H106" s="80"/>
      <c r="J106" s="7"/>
    </row>
    <row r="107" spans="1:10" ht="30.75" thickBot="1" x14ac:dyDescent="0.3">
      <c r="A107" s="7"/>
      <c r="B107" s="93">
        <v>44927</v>
      </c>
      <c r="C107" s="94">
        <v>0</v>
      </c>
      <c r="D107" s="95" t="s">
        <v>101</v>
      </c>
      <c r="E107" s="96">
        <f>+E104-E105</f>
        <v>-5000</v>
      </c>
      <c r="F107" s="7"/>
      <c r="H107" s="80"/>
      <c r="J107" s="7"/>
    </row>
    <row r="108" spans="1:10" x14ac:dyDescent="0.25">
      <c r="F108" s="7"/>
      <c r="H108" s="80"/>
      <c r="J108" s="7"/>
    </row>
    <row r="109" spans="1:10" x14ac:dyDescent="0.25">
      <c r="F109" s="7"/>
      <c r="H109" s="80"/>
      <c r="J109" s="7"/>
    </row>
  </sheetData>
  <mergeCells count="87">
    <mergeCell ref="B36:C36"/>
    <mergeCell ref="D36:E36"/>
    <mergeCell ref="F36:L36"/>
    <mergeCell ref="B34:C34"/>
    <mergeCell ref="D34:E34"/>
    <mergeCell ref="G34:J34"/>
    <mergeCell ref="K34:L34"/>
    <mergeCell ref="B35:C35"/>
    <mergeCell ref="D35:E35"/>
    <mergeCell ref="G35:J35"/>
    <mergeCell ref="K35:L35"/>
    <mergeCell ref="B32:C32"/>
    <mergeCell ref="D32:E32"/>
    <mergeCell ref="K32:L32"/>
    <mergeCell ref="B33:C33"/>
    <mergeCell ref="D33:E33"/>
    <mergeCell ref="G33:J33"/>
    <mergeCell ref="K33:L33"/>
    <mergeCell ref="A30:E30"/>
    <mergeCell ref="G30:J30"/>
    <mergeCell ref="K30:L30"/>
    <mergeCell ref="B31:C31"/>
    <mergeCell ref="D31:E31"/>
    <mergeCell ref="K31:L31"/>
    <mergeCell ref="B28:C28"/>
    <mergeCell ref="G28:J28"/>
    <mergeCell ref="K28:L28"/>
    <mergeCell ref="B29:C29"/>
    <mergeCell ref="D29:E29"/>
    <mergeCell ref="G29:J29"/>
    <mergeCell ref="K29:L29"/>
    <mergeCell ref="G25:J25"/>
    <mergeCell ref="K25:L25"/>
    <mergeCell ref="B27:C27"/>
    <mergeCell ref="G27:J27"/>
    <mergeCell ref="K27:L27"/>
    <mergeCell ref="B26:C26"/>
    <mergeCell ref="G26:I26"/>
    <mergeCell ref="K26:L26"/>
    <mergeCell ref="B20:C20"/>
    <mergeCell ref="K20:L20"/>
    <mergeCell ref="B21:C21"/>
    <mergeCell ref="D21:E21"/>
    <mergeCell ref="K21:L21"/>
    <mergeCell ref="B24:C24"/>
    <mergeCell ref="K24:L24"/>
    <mergeCell ref="B25:C25"/>
    <mergeCell ref="B17:C17"/>
    <mergeCell ref="G17:J17"/>
    <mergeCell ref="K17:L17"/>
    <mergeCell ref="B18:C19"/>
    <mergeCell ref="D18:D19"/>
    <mergeCell ref="E18:E19"/>
    <mergeCell ref="G18:J18"/>
    <mergeCell ref="K18:L18"/>
    <mergeCell ref="B22:C23"/>
    <mergeCell ref="D22:D23"/>
    <mergeCell ref="E22:E23"/>
    <mergeCell ref="K22:L22"/>
    <mergeCell ref="K23:L23"/>
    <mergeCell ref="B14:D14"/>
    <mergeCell ref="K14:L14"/>
    <mergeCell ref="B15:D15"/>
    <mergeCell ref="K15:L15"/>
    <mergeCell ref="B16:C16"/>
    <mergeCell ref="G16:J16"/>
    <mergeCell ref="K16:L16"/>
    <mergeCell ref="K11:L13"/>
    <mergeCell ref="B12:D12"/>
    <mergeCell ref="K8:L8"/>
    <mergeCell ref="B9:D9"/>
    <mergeCell ref="G9:J9"/>
    <mergeCell ref="K9:L9"/>
    <mergeCell ref="B10:D10"/>
    <mergeCell ref="G10:L10"/>
    <mergeCell ref="C8:E8"/>
    <mergeCell ref="G8:J8"/>
    <mergeCell ref="B11:D11"/>
    <mergeCell ref="G11:G13"/>
    <mergeCell ref="H11:H13"/>
    <mergeCell ref="I11:I13"/>
    <mergeCell ref="J11:J13"/>
    <mergeCell ref="C4:H4"/>
    <mergeCell ref="B6:D6"/>
    <mergeCell ref="F6:F7"/>
    <mergeCell ref="G6:J7"/>
    <mergeCell ref="B7:D7"/>
  </mergeCells>
  <pageMargins left="0" right="0" top="0" bottom="0" header="0.3" footer="0.3"/>
  <pageSetup scale="63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9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4.42578125" style="80" customWidth="1"/>
    <col min="2" max="2" width="40.140625" style="7" customWidth="1"/>
    <col min="3" max="3" width="14.28515625" style="7" customWidth="1"/>
    <col min="4" max="4" width="12.7109375" style="7" customWidth="1"/>
    <col min="5" max="5" width="20.5703125" style="7" customWidth="1"/>
    <col min="6" max="6" width="5.7109375" style="80" customWidth="1"/>
    <col min="7" max="7" width="29.5703125" style="7" customWidth="1"/>
    <col min="8" max="8" width="12.7109375" style="7" customWidth="1"/>
    <col min="9" max="9" width="22.7109375" style="80" customWidth="1"/>
    <col min="10" max="10" width="20.85546875" style="80" customWidth="1"/>
    <col min="11" max="11" width="13.7109375" style="7" bestFit="1" customWidth="1"/>
    <col min="12" max="12" width="15.42578125" style="7" bestFit="1" customWidth="1"/>
    <col min="13" max="13" width="14.140625" style="7" bestFit="1" customWidth="1"/>
    <col min="14" max="14" width="9.140625" style="7"/>
    <col min="15" max="15" width="12.7109375" style="7" bestFit="1" customWidth="1"/>
    <col min="16" max="16384" width="9.140625" style="7"/>
  </cols>
  <sheetData>
    <row r="1" spans="1:12" ht="15.75" x14ac:dyDescent="0.25">
      <c r="A1" s="1"/>
      <c r="B1" s="2"/>
      <c r="C1" s="2"/>
      <c r="D1" s="2"/>
      <c r="E1" s="3" t="s">
        <v>0</v>
      </c>
      <c r="F1" s="4"/>
      <c r="G1" s="2"/>
      <c r="H1" s="2"/>
      <c r="I1" s="2"/>
      <c r="J1" s="2"/>
      <c r="K1" s="5"/>
      <c r="L1" s="6"/>
    </row>
    <row r="2" spans="1:12" s="11" customFormat="1" ht="18.75" x14ac:dyDescent="0.25">
      <c r="A2" s="8"/>
      <c r="B2" s="9"/>
      <c r="C2" s="9"/>
      <c r="D2" s="9"/>
      <c r="E2" s="10" t="s">
        <v>1</v>
      </c>
      <c r="G2" s="9"/>
      <c r="H2" s="9"/>
      <c r="I2" s="9"/>
      <c r="J2" s="9"/>
      <c r="K2" s="9"/>
      <c r="L2" s="12"/>
    </row>
    <row r="3" spans="1:12" s="18" customFormat="1" ht="21" thickBot="1" x14ac:dyDescent="0.5">
      <c r="A3" s="13"/>
      <c r="B3" s="14"/>
      <c r="C3" s="14"/>
      <c r="D3" s="14"/>
      <c r="E3" s="15" t="s">
        <v>2</v>
      </c>
      <c r="F3" s="16"/>
      <c r="G3" s="14"/>
      <c r="H3" s="14"/>
      <c r="I3" s="14"/>
      <c r="J3" s="14"/>
      <c r="K3" s="14"/>
      <c r="L3" s="17"/>
    </row>
    <row r="4" spans="1:12" s="11" customFormat="1" ht="19.5" thickBot="1" x14ac:dyDescent="0.3">
      <c r="A4" s="8"/>
      <c r="B4" s="19"/>
      <c r="C4" s="189" t="s">
        <v>114</v>
      </c>
      <c r="D4" s="189"/>
      <c r="E4" s="189"/>
      <c r="F4" s="189"/>
      <c r="G4" s="189"/>
      <c r="H4" s="189"/>
      <c r="I4" s="19"/>
      <c r="J4" s="19"/>
      <c r="K4" s="20" t="s">
        <v>4</v>
      </c>
      <c r="L4" s="21"/>
    </row>
    <row r="5" spans="1:12" ht="16.5" thickBot="1" x14ac:dyDescent="0.3">
      <c r="A5" s="22"/>
      <c r="B5" s="23"/>
      <c r="C5" s="23"/>
      <c r="D5" s="23"/>
      <c r="E5" s="24"/>
      <c r="F5" s="25"/>
      <c r="G5" s="23"/>
      <c r="H5" s="23"/>
      <c r="I5" s="26" t="s">
        <v>5</v>
      </c>
      <c r="J5" s="27"/>
      <c r="K5" s="28" t="s">
        <v>6</v>
      </c>
      <c r="L5" s="29"/>
    </row>
    <row r="6" spans="1:12" ht="67.5" x14ac:dyDescent="0.25">
      <c r="A6" s="30">
        <v>1</v>
      </c>
      <c r="B6" s="190" t="s">
        <v>7</v>
      </c>
      <c r="C6" s="191"/>
      <c r="D6" s="192"/>
      <c r="E6" s="31" t="s">
        <v>8</v>
      </c>
      <c r="F6" s="193">
        <v>21</v>
      </c>
      <c r="G6" s="195" t="s">
        <v>9</v>
      </c>
      <c r="H6" s="196"/>
      <c r="I6" s="196"/>
      <c r="J6" s="197"/>
      <c r="K6" s="32" t="s">
        <v>10</v>
      </c>
      <c r="L6" s="33" t="s">
        <v>11</v>
      </c>
    </row>
    <row r="7" spans="1:12" ht="18.75" x14ac:dyDescent="0.25">
      <c r="A7" s="34">
        <v>2</v>
      </c>
      <c r="B7" s="155" t="s">
        <v>12</v>
      </c>
      <c r="C7" s="173"/>
      <c r="D7" s="156"/>
      <c r="E7" s="35">
        <v>1632728</v>
      </c>
      <c r="F7" s="194"/>
      <c r="G7" s="159"/>
      <c r="H7" s="198"/>
      <c r="I7" s="198"/>
      <c r="J7" s="160"/>
      <c r="K7" s="36">
        <v>3.56</v>
      </c>
      <c r="L7" s="37" t="s">
        <v>13</v>
      </c>
    </row>
    <row r="8" spans="1:12" ht="18.75" x14ac:dyDescent="0.25">
      <c r="A8" s="34">
        <v>3</v>
      </c>
      <c r="B8" s="38" t="s">
        <v>14</v>
      </c>
      <c r="C8" s="183" t="s">
        <v>15</v>
      </c>
      <c r="D8" s="184"/>
      <c r="E8" s="185"/>
      <c r="F8" s="39">
        <v>22</v>
      </c>
      <c r="G8" s="134" t="s">
        <v>16</v>
      </c>
      <c r="H8" s="135"/>
      <c r="I8" s="135"/>
      <c r="J8" s="136"/>
      <c r="K8" s="143" t="s">
        <v>17</v>
      </c>
      <c r="L8" s="150"/>
    </row>
    <row r="9" spans="1:12" ht="18.75" x14ac:dyDescent="0.25">
      <c r="A9" s="34">
        <v>4</v>
      </c>
      <c r="B9" s="155" t="s">
        <v>18</v>
      </c>
      <c r="C9" s="173"/>
      <c r="D9" s="156"/>
      <c r="E9" s="40" t="s">
        <v>19</v>
      </c>
      <c r="F9" s="41">
        <v>23</v>
      </c>
      <c r="G9" s="134" t="s">
        <v>20</v>
      </c>
      <c r="H9" s="135"/>
      <c r="I9" s="135"/>
      <c r="J9" s="136"/>
      <c r="K9" s="174">
        <f>ROUND(E24*K7,0)</f>
        <v>0</v>
      </c>
      <c r="L9" s="175"/>
    </row>
    <row r="10" spans="1:12" ht="18.75" x14ac:dyDescent="0.25">
      <c r="A10" s="34">
        <v>5</v>
      </c>
      <c r="B10" s="155" t="s">
        <v>21</v>
      </c>
      <c r="C10" s="173"/>
      <c r="D10" s="156"/>
      <c r="E10" s="40" t="s">
        <v>22</v>
      </c>
      <c r="F10" s="42">
        <v>24</v>
      </c>
      <c r="G10" s="122" t="s">
        <v>23</v>
      </c>
      <c r="H10" s="123"/>
      <c r="I10" s="123"/>
      <c r="J10" s="123"/>
      <c r="K10" s="123"/>
      <c r="L10" s="182"/>
    </row>
    <row r="11" spans="1:12" ht="18.75" x14ac:dyDescent="0.25">
      <c r="A11" s="34">
        <v>6</v>
      </c>
      <c r="B11" s="155" t="s">
        <v>24</v>
      </c>
      <c r="C11" s="173"/>
      <c r="D11" s="156"/>
      <c r="E11" s="40" t="s">
        <v>25</v>
      </c>
      <c r="F11" s="39" t="s">
        <v>26</v>
      </c>
      <c r="G11" s="186" t="s">
        <v>27</v>
      </c>
      <c r="H11" s="186" t="s">
        <v>28</v>
      </c>
      <c r="I11" s="186" t="s">
        <v>29</v>
      </c>
      <c r="J11" s="186" t="s">
        <v>30</v>
      </c>
      <c r="K11" s="176" t="s">
        <v>31</v>
      </c>
      <c r="L11" s="177"/>
    </row>
    <row r="12" spans="1:12" ht="19.5" thickBot="1" x14ac:dyDescent="0.3">
      <c r="A12" s="34" t="s">
        <v>32</v>
      </c>
      <c r="B12" s="155" t="s">
        <v>33</v>
      </c>
      <c r="C12" s="173"/>
      <c r="D12" s="156"/>
      <c r="E12" s="40" t="s">
        <v>34</v>
      </c>
      <c r="F12" s="39"/>
      <c r="G12" s="187"/>
      <c r="H12" s="187"/>
      <c r="I12" s="187"/>
      <c r="J12" s="187"/>
      <c r="K12" s="178"/>
      <c r="L12" s="179"/>
    </row>
    <row r="13" spans="1:12" ht="19.5" thickBot="1" x14ac:dyDescent="0.3">
      <c r="A13" s="34">
        <v>7</v>
      </c>
      <c r="B13" s="43" t="s">
        <v>35</v>
      </c>
      <c r="C13" s="44">
        <v>45689</v>
      </c>
      <c r="D13" s="45" t="s">
        <v>36</v>
      </c>
      <c r="E13" s="46">
        <v>45716</v>
      </c>
      <c r="F13" s="39"/>
      <c r="G13" s="188"/>
      <c r="H13" s="188"/>
      <c r="I13" s="188"/>
      <c r="J13" s="188"/>
      <c r="K13" s="180"/>
      <c r="L13" s="181"/>
    </row>
    <row r="14" spans="1:12" ht="18.75" x14ac:dyDescent="0.25">
      <c r="A14" s="34">
        <v>8</v>
      </c>
      <c r="B14" s="155" t="s">
        <v>37</v>
      </c>
      <c r="C14" s="173"/>
      <c r="D14" s="156"/>
      <c r="E14" s="47">
        <v>45717</v>
      </c>
      <c r="F14" s="39" t="s">
        <v>38</v>
      </c>
      <c r="G14" s="48" t="s">
        <v>39</v>
      </c>
      <c r="H14" s="36">
        <v>27</v>
      </c>
      <c r="I14" s="36">
        <v>0</v>
      </c>
      <c r="J14" s="36">
        <v>140</v>
      </c>
      <c r="K14" s="174">
        <f>+H14*J14</f>
        <v>3780</v>
      </c>
      <c r="L14" s="175"/>
    </row>
    <row r="15" spans="1:12" ht="18.75" x14ac:dyDescent="0.25">
      <c r="A15" s="34">
        <v>9</v>
      </c>
      <c r="B15" s="155" t="s">
        <v>40</v>
      </c>
      <c r="C15" s="173"/>
      <c r="D15" s="156"/>
      <c r="E15" s="40" t="s">
        <v>41</v>
      </c>
      <c r="F15" s="39" t="s">
        <v>42</v>
      </c>
      <c r="G15" s="48" t="s">
        <v>43</v>
      </c>
      <c r="H15" s="36">
        <v>0</v>
      </c>
      <c r="I15" s="36">
        <f>+I14*2</f>
        <v>0</v>
      </c>
      <c r="J15" s="36">
        <v>0</v>
      </c>
      <c r="K15" s="174">
        <f>+H15*J15</f>
        <v>0</v>
      </c>
      <c r="L15" s="175"/>
    </row>
    <row r="16" spans="1:12" ht="67.5" x14ac:dyDescent="0.25">
      <c r="A16" s="34">
        <v>10</v>
      </c>
      <c r="B16" s="155" t="s">
        <v>44</v>
      </c>
      <c r="C16" s="156"/>
      <c r="D16" s="49" t="s">
        <v>45</v>
      </c>
      <c r="E16" s="50" t="s">
        <v>46</v>
      </c>
      <c r="F16" s="39" t="s">
        <v>47</v>
      </c>
      <c r="G16" s="143" t="s">
        <v>48</v>
      </c>
      <c r="H16" s="144"/>
      <c r="I16" s="144"/>
      <c r="J16" s="145"/>
      <c r="K16" s="174">
        <f>K14+K15</f>
        <v>3780</v>
      </c>
      <c r="L16" s="175"/>
    </row>
    <row r="17" spans="1:15" ht="18.75" x14ac:dyDescent="0.25">
      <c r="A17" s="34">
        <v>11</v>
      </c>
      <c r="B17" s="155" t="s">
        <v>49</v>
      </c>
      <c r="C17" s="156"/>
      <c r="D17" s="98">
        <v>7410.13</v>
      </c>
      <c r="E17" s="99">
        <v>864.75</v>
      </c>
      <c r="F17" s="39" t="s">
        <v>50</v>
      </c>
      <c r="G17" s="134" t="s">
        <v>51</v>
      </c>
      <c r="H17" s="135"/>
      <c r="I17" s="135"/>
      <c r="J17" s="136"/>
      <c r="K17" s="143">
        <v>0</v>
      </c>
      <c r="L17" s="150"/>
      <c r="O17" s="51"/>
    </row>
    <row r="18" spans="1:15" x14ac:dyDescent="0.25">
      <c r="A18" s="52">
        <v>12</v>
      </c>
      <c r="B18" s="157" t="s">
        <v>52</v>
      </c>
      <c r="C18" s="158"/>
      <c r="D18" s="201">
        <v>7352.43</v>
      </c>
      <c r="E18" s="203">
        <v>832.4</v>
      </c>
      <c r="F18" s="39" t="s">
        <v>53</v>
      </c>
      <c r="G18" s="134" t="s">
        <v>54</v>
      </c>
      <c r="H18" s="135"/>
      <c r="I18" s="135"/>
      <c r="J18" s="136"/>
      <c r="K18" s="143"/>
      <c r="L18" s="150"/>
      <c r="N18" s="53"/>
      <c r="O18" s="51"/>
    </row>
    <row r="19" spans="1:15" x14ac:dyDescent="0.25">
      <c r="A19" s="54"/>
      <c r="B19" s="159"/>
      <c r="C19" s="160"/>
      <c r="D19" s="202"/>
      <c r="E19" s="204"/>
      <c r="F19" s="39"/>
      <c r="G19" s="48"/>
      <c r="H19" s="48"/>
      <c r="I19" s="55" t="s">
        <v>55</v>
      </c>
      <c r="J19" s="48"/>
      <c r="K19" s="56"/>
      <c r="L19" s="57"/>
      <c r="N19" s="53"/>
      <c r="O19" s="51"/>
    </row>
    <row r="20" spans="1:15" ht="18.75" x14ac:dyDescent="0.25">
      <c r="A20" s="34">
        <v>13</v>
      </c>
      <c r="B20" s="153" t="s">
        <v>56</v>
      </c>
      <c r="C20" s="154"/>
      <c r="D20" s="58">
        <f>D17-D18</f>
        <v>57.699999999999818</v>
      </c>
      <c r="E20" s="59">
        <f>E17-E18</f>
        <v>32.350000000000023</v>
      </c>
      <c r="F20" s="39" t="s">
        <v>38</v>
      </c>
      <c r="G20" s="48" t="s">
        <v>39</v>
      </c>
      <c r="H20" s="100">
        <v>253.5</v>
      </c>
      <c r="I20" s="36">
        <v>6.1</v>
      </c>
      <c r="J20" s="36"/>
      <c r="K20" s="174">
        <f>+H20*I20</f>
        <v>1546.35</v>
      </c>
      <c r="L20" s="175"/>
      <c r="N20" s="61"/>
      <c r="O20" s="51"/>
    </row>
    <row r="21" spans="1:15" ht="18.75" x14ac:dyDescent="0.25">
      <c r="A21" s="34">
        <v>14</v>
      </c>
      <c r="B21" s="155" t="s">
        <v>57</v>
      </c>
      <c r="C21" s="156"/>
      <c r="D21" s="129">
        <v>10</v>
      </c>
      <c r="E21" s="130"/>
      <c r="F21" s="39" t="s">
        <v>42</v>
      </c>
      <c r="G21" s="48" t="s">
        <v>43</v>
      </c>
      <c r="H21" s="60">
        <v>0</v>
      </c>
      <c r="I21" s="36">
        <v>0</v>
      </c>
      <c r="J21" s="36"/>
      <c r="K21" s="143">
        <v>0</v>
      </c>
      <c r="L21" s="150"/>
      <c r="N21" s="53"/>
      <c r="O21" s="51"/>
    </row>
    <row r="22" spans="1:15" ht="15.75" x14ac:dyDescent="0.25">
      <c r="A22" s="52">
        <v>15</v>
      </c>
      <c r="B22" s="165" t="s">
        <v>58</v>
      </c>
      <c r="C22" s="166"/>
      <c r="D22" s="169">
        <f>D20*D21</f>
        <v>576.99999999999818</v>
      </c>
      <c r="E22" s="171">
        <f>E20*D21</f>
        <v>323.50000000000023</v>
      </c>
      <c r="F22" s="42" t="s">
        <v>59</v>
      </c>
      <c r="G22" s="48" t="s">
        <v>60</v>
      </c>
      <c r="H22" s="60">
        <v>0</v>
      </c>
      <c r="I22" s="36">
        <v>0</v>
      </c>
      <c r="J22" s="36"/>
      <c r="K22" s="143">
        <f>IF((I19="YES"),((I22*H22)),((J22*H22)))</f>
        <v>0</v>
      </c>
      <c r="L22" s="150"/>
      <c r="N22" s="53"/>
      <c r="O22" s="51"/>
    </row>
    <row r="23" spans="1:15" ht="15.75" x14ac:dyDescent="0.25">
      <c r="A23" s="54"/>
      <c r="B23" s="167"/>
      <c r="C23" s="168"/>
      <c r="D23" s="170"/>
      <c r="E23" s="172"/>
      <c r="F23" s="42" t="s">
        <v>61</v>
      </c>
      <c r="G23" s="48" t="s">
        <v>62</v>
      </c>
      <c r="H23" s="60">
        <v>0</v>
      </c>
      <c r="I23" s="36">
        <v>0</v>
      </c>
      <c r="J23" s="36"/>
      <c r="K23" s="143">
        <f>IF((I19="YES"),((I23*H23)),((J23*H23)))</f>
        <v>0</v>
      </c>
      <c r="L23" s="150"/>
      <c r="N23" s="53"/>
      <c r="O23" s="51"/>
    </row>
    <row r="24" spans="1:15" ht="18.75" x14ac:dyDescent="0.25">
      <c r="A24" s="39">
        <v>16</v>
      </c>
      <c r="B24" s="153" t="s">
        <v>63</v>
      </c>
      <c r="C24" s="154"/>
      <c r="D24" s="62">
        <f>IF((D22&gt;E22),(D22-E22), 0)</f>
        <v>253.49999999999795</v>
      </c>
      <c r="E24" s="40">
        <f>IF((E22&gt;D22),(E22-D22), 0)</f>
        <v>0</v>
      </c>
      <c r="F24" s="39"/>
      <c r="G24" s="63"/>
      <c r="H24" s="63"/>
      <c r="I24" s="36"/>
      <c r="J24" s="36"/>
      <c r="K24" s="129"/>
      <c r="L24" s="130"/>
      <c r="N24" s="53"/>
      <c r="O24" s="51"/>
    </row>
    <row r="25" spans="1:15" ht="15.75" x14ac:dyDescent="0.25">
      <c r="A25" s="39">
        <v>17</v>
      </c>
      <c r="B25" s="122" t="s">
        <v>64</v>
      </c>
      <c r="C25" s="124"/>
      <c r="D25" s="64">
        <v>0</v>
      </c>
      <c r="E25" s="65">
        <v>0</v>
      </c>
      <c r="F25" s="39" t="s">
        <v>65</v>
      </c>
      <c r="G25" s="143" t="s">
        <v>66</v>
      </c>
      <c r="H25" s="144"/>
      <c r="I25" s="144"/>
      <c r="J25" s="145"/>
      <c r="K25" s="146">
        <f>K20+K21+K22+K23</f>
        <v>1546.35</v>
      </c>
      <c r="L25" s="147"/>
      <c r="N25" s="53"/>
      <c r="O25" s="51"/>
    </row>
    <row r="26" spans="1:15" ht="15.75" x14ac:dyDescent="0.25">
      <c r="A26" s="39">
        <v>18</v>
      </c>
      <c r="B26" s="122" t="s">
        <v>67</v>
      </c>
      <c r="C26" s="124"/>
      <c r="D26" s="64">
        <v>0</v>
      </c>
      <c r="E26" s="65">
        <f>+E24-E25</f>
        <v>0</v>
      </c>
      <c r="F26" s="39" t="s">
        <v>68</v>
      </c>
      <c r="G26" s="151" t="s">
        <v>69</v>
      </c>
      <c r="H26" s="152"/>
      <c r="I26" s="152"/>
      <c r="J26" s="66"/>
      <c r="K26" s="146">
        <f>+K25*9%</f>
        <v>139.17149999999998</v>
      </c>
      <c r="L26" s="147"/>
      <c r="N26" s="53"/>
      <c r="O26" s="51"/>
    </row>
    <row r="27" spans="1:15" ht="18.75" x14ac:dyDescent="0.25">
      <c r="A27" s="67">
        <v>19</v>
      </c>
      <c r="B27" s="148" t="s">
        <v>70</v>
      </c>
      <c r="C27" s="149"/>
      <c r="D27" s="68">
        <v>0.13</v>
      </c>
      <c r="E27" s="69">
        <v>0</v>
      </c>
      <c r="F27" s="39" t="s">
        <v>71</v>
      </c>
      <c r="G27" s="134" t="s">
        <v>72</v>
      </c>
      <c r="H27" s="135"/>
      <c r="I27" s="135"/>
      <c r="J27" s="136"/>
      <c r="K27" s="143">
        <f>-(H20*0.3)</f>
        <v>-76.05</v>
      </c>
      <c r="L27" s="150"/>
      <c r="N27" s="53"/>
      <c r="O27" s="51"/>
    </row>
    <row r="28" spans="1:15" ht="30" x14ac:dyDescent="0.25">
      <c r="A28" s="70" t="s">
        <v>73</v>
      </c>
      <c r="B28" s="106" t="s">
        <v>74</v>
      </c>
      <c r="C28" s="107"/>
      <c r="D28" s="71">
        <f>+D27*D21</f>
        <v>1.3</v>
      </c>
      <c r="E28" s="69">
        <f>+E27*D21</f>
        <v>0</v>
      </c>
      <c r="F28" s="39" t="s">
        <v>75</v>
      </c>
      <c r="G28" s="134" t="s">
        <v>76</v>
      </c>
      <c r="H28" s="135"/>
      <c r="I28" s="135"/>
      <c r="J28" s="136"/>
      <c r="K28" s="129">
        <v>0</v>
      </c>
      <c r="L28" s="130"/>
      <c r="N28" s="53"/>
      <c r="O28" s="51"/>
    </row>
    <row r="29" spans="1:15" ht="19.5" thickBot="1" x14ac:dyDescent="0.3">
      <c r="A29" s="72">
        <v>20</v>
      </c>
      <c r="B29" s="139" t="s">
        <v>77</v>
      </c>
      <c r="C29" s="140"/>
      <c r="D29" s="141">
        <v>0.99</v>
      </c>
      <c r="E29" s="142"/>
      <c r="F29" s="39" t="s">
        <v>78</v>
      </c>
      <c r="G29" s="134" t="s">
        <v>79</v>
      </c>
      <c r="H29" s="135"/>
      <c r="I29" s="135"/>
      <c r="J29" s="136"/>
      <c r="K29" s="129">
        <v>0</v>
      </c>
      <c r="L29" s="130"/>
      <c r="N29" s="53"/>
      <c r="O29" s="51"/>
    </row>
    <row r="30" spans="1:15" ht="15.75" x14ac:dyDescent="0.25">
      <c r="A30" s="131" t="s">
        <v>80</v>
      </c>
      <c r="B30" s="132"/>
      <c r="C30" s="132"/>
      <c r="D30" s="132"/>
      <c r="E30" s="133"/>
      <c r="F30" s="39" t="s">
        <v>81</v>
      </c>
      <c r="G30" s="134" t="s">
        <v>82</v>
      </c>
      <c r="H30" s="135"/>
      <c r="I30" s="135"/>
      <c r="J30" s="136"/>
      <c r="K30" s="129">
        <v>0</v>
      </c>
      <c r="L30" s="130"/>
    </row>
    <row r="31" spans="1:15" ht="15.75" x14ac:dyDescent="0.25">
      <c r="A31" s="70">
        <v>1</v>
      </c>
      <c r="B31" s="106" t="s">
        <v>83</v>
      </c>
      <c r="C31" s="107"/>
      <c r="D31" s="137" t="s">
        <v>84</v>
      </c>
      <c r="E31" s="138"/>
      <c r="F31" s="39">
        <v>25</v>
      </c>
      <c r="G31" s="73" t="s">
        <v>109</v>
      </c>
      <c r="H31" s="74"/>
      <c r="I31" s="74"/>
      <c r="J31" s="75"/>
      <c r="K31" s="199">
        <v>15.21</v>
      </c>
      <c r="L31" s="200"/>
    </row>
    <row r="32" spans="1:15" ht="15.75" x14ac:dyDescent="0.25">
      <c r="A32" s="70">
        <v>2</v>
      </c>
      <c r="B32" s="106" t="s">
        <v>86</v>
      </c>
      <c r="C32" s="107"/>
      <c r="D32" s="207">
        <v>25969.8</v>
      </c>
      <c r="E32" s="208"/>
      <c r="F32" s="39">
        <v>26</v>
      </c>
      <c r="G32" s="73" t="s">
        <v>85</v>
      </c>
      <c r="H32" s="74"/>
      <c r="I32" s="74"/>
      <c r="J32" s="75"/>
      <c r="K32" s="199">
        <v>55.77</v>
      </c>
      <c r="L32" s="200"/>
    </row>
    <row r="33" spans="1:13" ht="15.75" x14ac:dyDescent="0.25">
      <c r="A33" s="70">
        <v>3</v>
      </c>
      <c r="B33" s="106" t="s">
        <v>88</v>
      </c>
      <c r="C33" s="107"/>
      <c r="D33" s="207">
        <v>25460.1</v>
      </c>
      <c r="E33" s="208"/>
      <c r="F33" s="39">
        <v>27</v>
      </c>
      <c r="G33" s="122" t="s">
        <v>87</v>
      </c>
      <c r="H33" s="123"/>
      <c r="I33" s="123"/>
      <c r="J33" s="124"/>
      <c r="K33" s="125">
        <f>+K16+K17+K25+K26+K27+K28+K29+K30+K32+K31</f>
        <v>5460.451500000001</v>
      </c>
      <c r="L33" s="126"/>
      <c r="M33" s="61"/>
    </row>
    <row r="34" spans="1:13" ht="16.5" thickBot="1" x14ac:dyDescent="0.3">
      <c r="A34" s="70">
        <v>4</v>
      </c>
      <c r="B34" s="106" t="s">
        <v>90</v>
      </c>
      <c r="C34" s="107"/>
      <c r="D34" s="207">
        <f>+D32-D33</f>
        <v>509.70000000000073</v>
      </c>
      <c r="E34" s="208"/>
      <c r="F34" s="76">
        <v>28</v>
      </c>
      <c r="G34" s="122" t="s">
        <v>89</v>
      </c>
      <c r="H34" s="123"/>
      <c r="I34" s="123"/>
      <c r="J34" s="124"/>
      <c r="K34" s="125">
        <v>0</v>
      </c>
      <c r="L34" s="126"/>
    </row>
    <row r="35" spans="1:13" ht="16.5" thickBot="1" x14ac:dyDescent="0.3">
      <c r="A35" s="70">
        <v>5</v>
      </c>
      <c r="B35" s="106" t="s">
        <v>92</v>
      </c>
      <c r="C35" s="107"/>
      <c r="D35" s="108">
        <v>1</v>
      </c>
      <c r="E35" s="109"/>
      <c r="F35" s="76">
        <v>29</v>
      </c>
      <c r="G35" s="117" t="s">
        <v>91</v>
      </c>
      <c r="H35" s="118"/>
      <c r="I35" s="118"/>
      <c r="J35" s="119"/>
      <c r="K35" s="120">
        <f>+E14+27</f>
        <v>45744</v>
      </c>
      <c r="L35" s="121"/>
    </row>
    <row r="36" spans="1:13" ht="16.5" thickBot="1" x14ac:dyDescent="0.3">
      <c r="A36" s="77">
        <v>6</v>
      </c>
      <c r="B36" s="113" t="s">
        <v>93</v>
      </c>
      <c r="C36" s="114"/>
      <c r="D36" s="205">
        <f>+D34*D35</f>
        <v>509.70000000000073</v>
      </c>
      <c r="E36" s="206"/>
      <c r="F36" s="110"/>
      <c r="G36" s="111"/>
      <c r="H36" s="111"/>
      <c r="I36" s="111"/>
      <c r="J36" s="111"/>
      <c r="K36" s="111"/>
      <c r="L36" s="112"/>
    </row>
    <row r="37" spans="1:13" ht="15.75" x14ac:dyDescent="0.25">
      <c r="A37" s="78"/>
      <c r="B37" s="79"/>
      <c r="C37" s="79"/>
      <c r="D37" s="79"/>
      <c r="E37" s="79"/>
      <c r="H37" s="81"/>
      <c r="I37" s="7"/>
      <c r="J37" s="82"/>
      <c r="K37" s="82"/>
    </row>
    <row r="38" spans="1:13" x14ac:dyDescent="0.25">
      <c r="A38" s="78"/>
      <c r="H38" s="81"/>
      <c r="I38" s="7"/>
      <c r="J38" s="81"/>
    </row>
    <row r="39" spans="1:13" x14ac:dyDescent="0.25">
      <c r="A39" s="78"/>
      <c r="I39" s="7"/>
      <c r="J39" s="7"/>
    </row>
    <row r="40" spans="1:13" ht="15.75" x14ac:dyDescent="0.25">
      <c r="A40" s="83"/>
      <c r="B40" s="84"/>
      <c r="C40" s="85"/>
      <c r="D40" s="85"/>
      <c r="E40" s="85"/>
      <c r="I40" s="7"/>
      <c r="J40" s="7"/>
    </row>
    <row r="41" spans="1:13" s="85" customFormat="1" x14ac:dyDescent="0.25">
      <c r="A41" s="80"/>
      <c r="B41" s="7"/>
      <c r="C41" s="7"/>
      <c r="D41" s="7"/>
      <c r="E41" s="7"/>
      <c r="F41" s="80"/>
      <c r="G41" s="7"/>
      <c r="H41" s="7"/>
      <c r="I41" s="7"/>
      <c r="J41" s="7"/>
      <c r="K41" s="7"/>
      <c r="L41" s="7"/>
    </row>
    <row r="42" spans="1:13" x14ac:dyDescent="0.25">
      <c r="F42" s="85"/>
      <c r="G42" s="85"/>
      <c r="H42" s="85"/>
      <c r="I42" s="85"/>
      <c r="J42" s="85"/>
      <c r="K42" s="85"/>
      <c r="L42" s="85"/>
    </row>
    <row r="99" spans="1:10" x14ac:dyDescent="0.25">
      <c r="A99" s="7"/>
      <c r="B99" s="86">
        <v>44682</v>
      </c>
      <c r="C99" s="87">
        <v>236688</v>
      </c>
      <c r="D99" s="88" t="s">
        <v>95</v>
      </c>
      <c r="E99" s="89">
        <f>L15-L38</f>
        <v>0</v>
      </c>
    </row>
    <row r="100" spans="1:10" x14ac:dyDescent="0.25">
      <c r="A100" s="7"/>
      <c r="B100" s="86">
        <v>44713</v>
      </c>
      <c r="C100" s="87">
        <v>316550</v>
      </c>
      <c r="D100" s="88" t="s">
        <v>96</v>
      </c>
      <c r="E100" s="89">
        <f>+E98+E99</f>
        <v>0</v>
      </c>
    </row>
    <row r="101" spans="1:10" x14ac:dyDescent="0.25">
      <c r="A101" s="7"/>
      <c r="B101" s="86">
        <v>44743</v>
      </c>
      <c r="C101" s="87">
        <v>189507</v>
      </c>
      <c r="D101" s="88" t="s">
        <v>97</v>
      </c>
      <c r="E101" s="90">
        <v>5000000</v>
      </c>
      <c r="F101" s="7"/>
      <c r="H101" s="80"/>
      <c r="J101" s="7"/>
    </row>
    <row r="102" spans="1:10" x14ac:dyDescent="0.25">
      <c r="A102" s="7"/>
      <c r="B102" s="86">
        <v>44774</v>
      </c>
      <c r="C102" s="87">
        <v>213115</v>
      </c>
      <c r="D102" s="88" t="s">
        <v>98</v>
      </c>
      <c r="E102" s="89">
        <f>+E100-E101</f>
        <v>-5000000</v>
      </c>
      <c r="F102" s="7"/>
      <c r="H102" s="80"/>
      <c r="J102" s="7"/>
    </row>
    <row r="103" spans="1:10" x14ac:dyDescent="0.25">
      <c r="A103" s="7"/>
      <c r="B103" s="86">
        <v>44805</v>
      </c>
      <c r="C103" s="87">
        <v>172794</v>
      </c>
      <c r="D103" s="88"/>
      <c r="E103" s="90"/>
      <c r="F103" s="7"/>
      <c r="H103" s="80"/>
      <c r="J103" s="7"/>
    </row>
    <row r="104" spans="1:10" x14ac:dyDescent="0.25">
      <c r="A104" s="7"/>
      <c r="B104" s="86">
        <v>44835</v>
      </c>
      <c r="C104" s="87">
        <v>206444</v>
      </c>
      <c r="D104" s="88" t="s">
        <v>99</v>
      </c>
      <c r="E104" s="87">
        <f>ROUND(E102*0.1%,0)</f>
        <v>-5000</v>
      </c>
      <c r="F104" s="7"/>
      <c r="H104" s="80"/>
      <c r="J104" s="7"/>
    </row>
    <row r="105" spans="1:10" ht="30" x14ac:dyDescent="0.25">
      <c r="A105" s="7"/>
      <c r="B105" s="86">
        <v>44866</v>
      </c>
      <c r="C105" s="87">
        <v>0</v>
      </c>
      <c r="D105" s="88" t="s">
        <v>100</v>
      </c>
      <c r="E105" s="87">
        <v>0</v>
      </c>
      <c r="F105" s="7"/>
      <c r="H105" s="80"/>
      <c r="J105" s="7"/>
    </row>
    <row r="106" spans="1:10" ht="15.75" thickBot="1" x14ac:dyDescent="0.3">
      <c r="A106" s="7"/>
      <c r="B106" s="86">
        <v>44896</v>
      </c>
      <c r="C106" s="87">
        <v>0</v>
      </c>
      <c r="D106" s="91"/>
      <c r="E106" s="92"/>
      <c r="F106" s="7"/>
      <c r="H106" s="80"/>
      <c r="J106" s="7"/>
    </row>
    <row r="107" spans="1:10" ht="30.75" thickBot="1" x14ac:dyDescent="0.3">
      <c r="A107" s="7"/>
      <c r="B107" s="93">
        <v>44927</v>
      </c>
      <c r="C107" s="94">
        <v>0</v>
      </c>
      <c r="D107" s="95" t="s">
        <v>101</v>
      </c>
      <c r="E107" s="96">
        <f>+E104-E105</f>
        <v>-5000</v>
      </c>
      <c r="F107" s="7"/>
      <c r="H107" s="80"/>
      <c r="J107" s="7"/>
    </row>
    <row r="108" spans="1:10" x14ac:dyDescent="0.25">
      <c r="F108" s="7"/>
      <c r="H108" s="80"/>
      <c r="J108" s="7"/>
    </row>
    <row r="109" spans="1:10" x14ac:dyDescent="0.25">
      <c r="F109" s="7"/>
      <c r="H109" s="80"/>
      <c r="J109" s="7"/>
    </row>
  </sheetData>
  <mergeCells count="87">
    <mergeCell ref="B36:C36"/>
    <mergeCell ref="D36:E36"/>
    <mergeCell ref="F36:L36"/>
    <mergeCell ref="B34:C34"/>
    <mergeCell ref="D34:E34"/>
    <mergeCell ref="G34:J34"/>
    <mergeCell ref="K34:L34"/>
    <mergeCell ref="B35:C35"/>
    <mergeCell ref="D35:E35"/>
    <mergeCell ref="G35:J35"/>
    <mergeCell ref="K35:L35"/>
    <mergeCell ref="B32:C32"/>
    <mergeCell ref="D32:E32"/>
    <mergeCell ref="K32:L32"/>
    <mergeCell ref="B33:C33"/>
    <mergeCell ref="D33:E33"/>
    <mergeCell ref="G33:J33"/>
    <mergeCell ref="K33:L33"/>
    <mergeCell ref="A30:E30"/>
    <mergeCell ref="G30:J30"/>
    <mergeCell ref="K30:L30"/>
    <mergeCell ref="B31:C31"/>
    <mergeCell ref="D31:E31"/>
    <mergeCell ref="K31:L31"/>
    <mergeCell ref="B28:C28"/>
    <mergeCell ref="G28:J28"/>
    <mergeCell ref="K28:L28"/>
    <mergeCell ref="B29:C29"/>
    <mergeCell ref="D29:E29"/>
    <mergeCell ref="G29:J29"/>
    <mergeCell ref="K29:L29"/>
    <mergeCell ref="G25:J25"/>
    <mergeCell ref="K25:L25"/>
    <mergeCell ref="B27:C27"/>
    <mergeCell ref="G27:J27"/>
    <mergeCell ref="K27:L27"/>
    <mergeCell ref="B26:C26"/>
    <mergeCell ref="G26:I26"/>
    <mergeCell ref="K26:L26"/>
    <mergeCell ref="B20:C20"/>
    <mergeCell ref="K20:L20"/>
    <mergeCell ref="B21:C21"/>
    <mergeCell ref="D21:E21"/>
    <mergeCell ref="K21:L21"/>
    <mergeCell ref="B24:C24"/>
    <mergeCell ref="K24:L24"/>
    <mergeCell ref="B25:C25"/>
    <mergeCell ref="B17:C17"/>
    <mergeCell ref="G17:J17"/>
    <mergeCell ref="K17:L17"/>
    <mergeCell ref="B18:C19"/>
    <mergeCell ref="D18:D19"/>
    <mergeCell ref="E18:E19"/>
    <mergeCell ref="G18:J18"/>
    <mergeCell ref="K18:L18"/>
    <mergeCell ref="B22:C23"/>
    <mergeCell ref="D22:D23"/>
    <mergeCell ref="E22:E23"/>
    <mergeCell ref="K22:L22"/>
    <mergeCell ref="K23:L23"/>
    <mergeCell ref="B14:D14"/>
    <mergeCell ref="K14:L14"/>
    <mergeCell ref="B15:D15"/>
    <mergeCell ref="K15:L15"/>
    <mergeCell ref="B16:C16"/>
    <mergeCell ref="G16:J16"/>
    <mergeCell ref="K16:L16"/>
    <mergeCell ref="K11:L13"/>
    <mergeCell ref="B12:D12"/>
    <mergeCell ref="K8:L8"/>
    <mergeCell ref="B9:D9"/>
    <mergeCell ref="G9:J9"/>
    <mergeCell ref="K9:L9"/>
    <mergeCell ref="B10:D10"/>
    <mergeCell ref="G10:L10"/>
    <mergeCell ref="C8:E8"/>
    <mergeCell ref="G8:J8"/>
    <mergeCell ref="B11:D11"/>
    <mergeCell ref="G11:G13"/>
    <mergeCell ref="H11:H13"/>
    <mergeCell ref="I11:I13"/>
    <mergeCell ref="J11:J13"/>
    <mergeCell ref="C4:H4"/>
    <mergeCell ref="B6:D6"/>
    <mergeCell ref="F6:F7"/>
    <mergeCell ref="G6:J7"/>
    <mergeCell ref="B7:D7"/>
  </mergeCells>
  <pageMargins left="0" right="0" top="0" bottom="0" header="0.3" footer="0.3"/>
  <pageSetup scale="5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32D12-20F9-4E96-B5E7-D22D532EBEFA}">
  <sheetPr>
    <pageSetUpPr fitToPage="1"/>
  </sheetPr>
  <dimension ref="A1:O109"/>
  <sheetViews>
    <sheetView workbookViewId="0">
      <selection sqref="A1:XFD1048576"/>
    </sheetView>
  </sheetViews>
  <sheetFormatPr defaultRowHeight="15" x14ac:dyDescent="0.25"/>
  <cols>
    <col min="1" max="1" width="4.42578125" style="80" customWidth="1"/>
    <col min="2" max="2" width="40.140625" style="7" customWidth="1"/>
    <col min="3" max="3" width="14.28515625" style="7" customWidth="1"/>
    <col min="4" max="4" width="12.7109375" style="7" customWidth="1"/>
    <col min="5" max="5" width="20.5703125" style="7" customWidth="1"/>
    <col min="6" max="6" width="5.7109375" style="80" customWidth="1"/>
    <col min="7" max="7" width="29.5703125" style="7" customWidth="1"/>
    <col min="8" max="8" width="12.7109375" style="7" customWidth="1"/>
    <col min="9" max="9" width="22.7109375" style="80" customWidth="1"/>
    <col min="10" max="10" width="20.85546875" style="80" customWidth="1"/>
    <col min="11" max="11" width="13.7109375" style="7" bestFit="1" customWidth="1"/>
    <col min="12" max="12" width="15.42578125" style="7" bestFit="1" customWidth="1"/>
    <col min="13" max="13" width="14.140625" style="7" bestFit="1" customWidth="1"/>
    <col min="14" max="14" width="9.140625" style="7"/>
    <col min="15" max="15" width="12.7109375" style="7" bestFit="1" customWidth="1"/>
    <col min="16" max="16384" width="9.140625" style="7"/>
  </cols>
  <sheetData>
    <row r="1" spans="1:12" ht="15.75" x14ac:dyDescent="0.25">
      <c r="A1" s="1"/>
      <c r="B1" s="2"/>
      <c r="C1" s="2"/>
      <c r="D1" s="2"/>
      <c r="E1" s="3" t="s">
        <v>0</v>
      </c>
      <c r="F1" s="4"/>
      <c r="G1" s="2"/>
      <c r="H1" s="2"/>
      <c r="I1" s="2"/>
      <c r="J1" s="2"/>
      <c r="K1" s="5"/>
      <c r="L1" s="6"/>
    </row>
    <row r="2" spans="1:12" s="11" customFormat="1" ht="18.75" x14ac:dyDescent="0.25">
      <c r="A2" s="8"/>
      <c r="B2" s="9"/>
      <c r="C2" s="9"/>
      <c r="D2" s="9"/>
      <c r="E2" s="10" t="s">
        <v>1</v>
      </c>
      <c r="G2" s="9"/>
      <c r="H2" s="9"/>
      <c r="I2" s="9"/>
      <c r="J2" s="9"/>
      <c r="K2" s="9"/>
      <c r="L2" s="12"/>
    </row>
    <row r="3" spans="1:12" s="18" customFormat="1" ht="21" thickBot="1" x14ac:dyDescent="0.5">
      <c r="A3" s="13"/>
      <c r="B3" s="14"/>
      <c r="C3" s="14"/>
      <c r="D3" s="14"/>
      <c r="E3" s="15" t="s">
        <v>2</v>
      </c>
      <c r="F3" s="16"/>
      <c r="G3" s="14"/>
      <c r="H3" s="14"/>
      <c r="I3" s="14"/>
      <c r="J3" s="14"/>
      <c r="K3" s="14"/>
      <c r="L3" s="17"/>
    </row>
    <row r="4" spans="1:12" s="11" customFormat="1" ht="19.5" thickBot="1" x14ac:dyDescent="0.3">
      <c r="A4" s="8"/>
      <c r="B4" s="19"/>
      <c r="C4" s="189" t="s">
        <v>116</v>
      </c>
      <c r="D4" s="189"/>
      <c r="E4" s="189"/>
      <c r="F4" s="189"/>
      <c r="G4" s="189"/>
      <c r="H4" s="189"/>
      <c r="I4" s="19"/>
      <c r="J4" s="19"/>
      <c r="K4" s="20" t="s">
        <v>4</v>
      </c>
      <c r="L4" s="21"/>
    </row>
    <row r="5" spans="1:12" ht="16.5" thickBot="1" x14ac:dyDescent="0.3">
      <c r="A5" s="22"/>
      <c r="B5" s="23"/>
      <c r="C5" s="23"/>
      <c r="D5" s="23"/>
      <c r="E5" s="24"/>
      <c r="F5" s="25"/>
      <c r="G5" s="23"/>
      <c r="H5" s="23"/>
      <c r="I5" s="26" t="s">
        <v>5</v>
      </c>
      <c r="J5" s="27"/>
      <c r="K5" s="28" t="s">
        <v>6</v>
      </c>
      <c r="L5" s="29"/>
    </row>
    <row r="6" spans="1:12" ht="67.5" x14ac:dyDescent="0.25">
      <c r="A6" s="30">
        <v>1</v>
      </c>
      <c r="B6" s="190" t="s">
        <v>7</v>
      </c>
      <c r="C6" s="191"/>
      <c r="D6" s="192"/>
      <c r="E6" s="31" t="s">
        <v>8</v>
      </c>
      <c r="F6" s="193">
        <v>21</v>
      </c>
      <c r="G6" s="195" t="s">
        <v>9</v>
      </c>
      <c r="H6" s="196"/>
      <c r="I6" s="196"/>
      <c r="J6" s="197"/>
      <c r="K6" s="32" t="s">
        <v>10</v>
      </c>
      <c r="L6" s="33" t="s">
        <v>11</v>
      </c>
    </row>
    <row r="7" spans="1:12" ht="18.75" x14ac:dyDescent="0.25">
      <c r="A7" s="34">
        <v>2</v>
      </c>
      <c r="B7" s="155" t="s">
        <v>12</v>
      </c>
      <c r="C7" s="173"/>
      <c r="D7" s="156"/>
      <c r="E7" s="35">
        <v>1632728</v>
      </c>
      <c r="F7" s="194"/>
      <c r="G7" s="159"/>
      <c r="H7" s="198"/>
      <c r="I7" s="198"/>
      <c r="J7" s="160"/>
      <c r="K7" s="36">
        <v>3.56</v>
      </c>
      <c r="L7" s="37" t="s">
        <v>13</v>
      </c>
    </row>
    <row r="8" spans="1:12" ht="18.75" x14ac:dyDescent="0.25">
      <c r="A8" s="34">
        <v>3</v>
      </c>
      <c r="B8" s="38" t="s">
        <v>14</v>
      </c>
      <c r="C8" s="183" t="s">
        <v>15</v>
      </c>
      <c r="D8" s="184"/>
      <c r="E8" s="185"/>
      <c r="F8" s="39">
        <v>22</v>
      </c>
      <c r="G8" s="134" t="s">
        <v>16</v>
      </c>
      <c r="H8" s="135"/>
      <c r="I8" s="135"/>
      <c r="J8" s="136"/>
      <c r="K8" s="143" t="s">
        <v>17</v>
      </c>
      <c r="L8" s="150"/>
    </row>
    <row r="9" spans="1:12" ht="18.75" x14ac:dyDescent="0.25">
      <c r="A9" s="34">
        <v>4</v>
      </c>
      <c r="B9" s="155" t="s">
        <v>18</v>
      </c>
      <c r="C9" s="173"/>
      <c r="D9" s="156"/>
      <c r="E9" s="40" t="s">
        <v>19</v>
      </c>
      <c r="F9" s="41">
        <v>23</v>
      </c>
      <c r="G9" s="134" t="s">
        <v>20</v>
      </c>
      <c r="H9" s="135"/>
      <c r="I9" s="135"/>
      <c r="J9" s="136"/>
      <c r="K9" s="174">
        <f>ROUND(E24*K7,0)</f>
        <v>0</v>
      </c>
      <c r="L9" s="175"/>
    </row>
    <row r="10" spans="1:12" ht="18.75" x14ac:dyDescent="0.25">
      <c r="A10" s="34">
        <v>5</v>
      </c>
      <c r="B10" s="155" t="s">
        <v>21</v>
      </c>
      <c r="C10" s="173"/>
      <c r="D10" s="156"/>
      <c r="E10" s="40" t="s">
        <v>22</v>
      </c>
      <c r="F10" s="42">
        <v>24</v>
      </c>
      <c r="G10" s="122" t="s">
        <v>23</v>
      </c>
      <c r="H10" s="123"/>
      <c r="I10" s="123"/>
      <c r="J10" s="123"/>
      <c r="K10" s="123"/>
      <c r="L10" s="182"/>
    </row>
    <row r="11" spans="1:12" ht="18.75" x14ac:dyDescent="0.25">
      <c r="A11" s="34">
        <v>6</v>
      </c>
      <c r="B11" s="155" t="s">
        <v>24</v>
      </c>
      <c r="C11" s="173"/>
      <c r="D11" s="156"/>
      <c r="E11" s="40" t="s">
        <v>25</v>
      </c>
      <c r="F11" s="39" t="s">
        <v>26</v>
      </c>
      <c r="G11" s="186" t="s">
        <v>27</v>
      </c>
      <c r="H11" s="186" t="s">
        <v>28</v>
      </c>
      <c r="I11" s="186" t="s">
        <v>29</v>
      </c>
      <c r="J11" s="186" t="s">
        <v>30</v>
      </c>
      <c r="K11" s="176" t="s">
        <v>31</v>
      </c>
      <c r="L11" s="177"/>
    </row>
    <row r="12" spans="1:12" ht="19.5" thickBot="1" x14ac:dyDescent="0.3">
      <c r="A12" s="34" t="s">
        <v>32</v>
      </c>
      <c r="B12" s="155" t="s">
        <v>33</v>
      </c>
      <c r="C12" s="173"/>
      <c r="D12" s="156"/>
      <c r="E12" s="40" t="s">
        <v>34</v>
      </c>
      <c r="F12" s="39"/>
      <c r="G12" s="187"/>
      <c r="H12" s="187"/>
      <c r="I12" s="187"/>
      <c r="J12" s="187"/>
      <c r="K12" s="178"/>
      <c r="L12" s="179"/>
    </row>
    <row r="13" spans="1:12" ht="19.5" thickBot="1" x14ac:dyDescent="0.3">
      <c r="A13" s="34">
        <v>7</v>
      </c>
      <c r="B13" s="43" t="s">
        <v>35</v>
      </c>
      <c r="C13" s="101">
        <v>45717</v>
      </c>
      <c r="D13" s="45" t="s">
        <v>36</v>
      </c>
      <c r="E13" s="102">
        <v>45747</v>
      </c>
      <c r="F13" s="39"/>
      <c r="G13" s="188"/>
      <c r="H13" s="188"/>
      <c r="I13" s="188"/>
      <c r="J13" s="188"/>
      <c r="K13" s="180"/>
      <c r="L13" s="181"/>
    </row>
    <row r="14" spans="1:12" ht="18.75" x14ac:dyDescent="0.25">
      <c r="A14" s="34">
        <v>8</v>
      </c>
      <c r="B14" s="155" t="s">
        <v>37</v>
      </c>
      <c r="C14" s="173"/>
      <c r="D14" s="156"/>
      <c r="E14" s="103">
        <v>45748</v>
      </c>
      <c r="F14" s="39" t="s">
        <v>38</v>
      </c>
      <c r="G14" s="48" t="s">
        <v>39</v>
      </c>
      <c r="H14" s="36">
        <v>27</v>
      </c>
      <c r="I14" s="36">
        <v>0</v>
      </c>
      <c r="J14" s="36">
        <v>140</v>
      </c>
      <c r="K14" s="174">
        <f>+H14*J14</f>
        <v>3780</v>
      </c>
      <c r="L14" s="175"/>
    </row>
    <row r="15" spans="1:12" ht="18.75" x14ac:dyDescent="0.25">
      <c r="A15" s="34">
        <v>9</v>
      </c>
      <c r="B15" s="155" t="s">
        <v>40</v>
      </c>
      <c r="C15" s="173"/>
      <c r="D15" s="156"/>
      <c r="E15" s="40" t="s">
        <v>41</v>
      </c>
      <c r="F15" s="39" t="s">
        <v>42</v>
      </c>
      <c r="G15" s="48" t="s">
        <v>43</v>
      </c>
      <c r="H15" s="36">
        <v>0</v>
      </c>
      <c r="I15" s="36">
        <f>+I14*2</f>
        <v>0</v>
      </c>
      <c r="J15" s="36">
        <v>0</v>
      </c>
      <c r="K15" s="174">
        <f>+H15*J15</f>
        <v>0</v>
      </c>
      <c r="L15" s="175"/>
    </row>
    <row r="16" spans="1:12" ht="67.5" x14ac:dyDescent="0.25">
      <c r="A16" s="34">
        <v>10</v>
      </c>
      <c r="B16" s="155" t="s">
        <v>44</v>
      </c>
      <c r="C16" s="156"/>
      <c r="D16" s="49" t="s">
        <v>45</v>
      </c>
      <c r="E16" s="50" t="s">
        <v>46</v>
      </c>
      <c r="F16" s="39" t="s">
        <v>47</v>
      </c>
      <c r="G16" s="143" t="s">
        <v>48</v>
      </c>
      <c r="H16" s="144"/>
      <c r="I16" s="144"/>
      <c r="J16" s="145"/>
      <c r="K16" s="174">
        <f>K14+K15</f>
        <v>3780</v>
      </c>
      <c r="L16" s="175"/>
    </row>
    <row r="17" spans="1:15" ht="18.75" x14ac:dyDescent="0.25">
      <c r="A17" s="34">
        <v>11</v>
      </c>
      <c r="B17" s="155" t="s">
        <v>49</v>
      </c>
      <c r="C17" s="156"/>
      <c r="D17" s="98">
        <v>7483.19</v>
      </c>
      <c r="E17" s="99">
        <v>893.49</v>
      </c>
      <c r="F17" s="39" t="s">
        <v>50</v>
      </c>
      <c r="G17" s="134" t="s">
        <v>51</v>
      </c>
      <c r="H17" s="135"/>
      <c r="I17" s="135"/>
      <c r="J17" s="136"/>
      <c r="K17" s="143">
        <v>0</v>
      </c>
      <c r="L17" s="150"/>
      <c r="O17" s="51"/>
    </row>
    <row r="18" spans="1:15" x14ac:dyDescent="0.25">
      <c r="A18" s="52">
        <v>12</v>
      </c>
      <c r="B18" s="157" t="s">
        <v>52</v>
      </c>
      <c r="C18" s="158"/>
      <c r="D18" s="201">
        <v>7410.13</v>
      </c>
      <c r="E18" s="203">
        <v>864.75</v>
      </c>
      <c r="F18" s="39" t="s">
        <v>53</v>
      </c>
      <c r="G18" s="134" t="s">
        <v>54</v>
      </c>
      <c r="H18" s="135"/>
      <c r="I18" s="135"/>
      <c r="J18" s="136"/>
      <c r="K18" s="143"/>
      <c r="L18" s="150"/>
      <c r="N18" s="53"/>
      <c r="O18" s="51"/>
    </row>
    <row r="19" spans="1:15" x14ac:dyDescent="0.25">
      <c r="A19" s="54"/>
      <c r="B19" s="159"/>
      <c r="C19" s="160"/>
      <c r="D19" s="202"/>
      <c r="E19" s="204"/>
      <c r="F19" s="39"/>
      <c r="G19" s="48"/>
      <c r="H19" s="48"/>
      <c r="I19" s="55" t="s">
        <v>55</v>
      </c>
      <c r="J19" s="48"/>
      <c r="K19" s="56"/>
      <c r="L19" s="57"/>
      <c r="N19" s="53"/>
      <c r="O19" s="51"/>
    </row>
    <row r="20" spans="1:15" ht="18.75" x14ac:dyDescent="0.25">
      <c r="A20" s="34">
        <v>13</v>
      </c>
      <c r="B20" s="153" t="s">
        <v>56</v>
      </c>
      <c r="C20" s="154"/>
      <c r="D20" s="58">
        <f>D17-D18</f>
        <v>73.059999999999491</v>
      </c>
      <c r="E20" s="59">
        <f>E17-E18</f>
        <v>28.740000000000009</v>
      </c>
      <c r="F20" s="39" t="s">
        <v>38</v>
      </c>
      <c r="G20" s="48" t="s">
        <v>39</v>
      </c>
      <c r="H20" s="100">
        <v>443.2</v>
      </c>
      <c r="I20" s="36">
        <v>6.1</v>
      </c>
      <c r="J20" s="36"/>
      <c r="K20" s="174">
        <f>+H20*I20</f>
        <v>2703.52</v>
      </c>
      <c r="L20" s="175"/>
      <c r="N20" s="61"/>
      <c r="O20" s="51"/>
    </row>
    <row r="21" spans="1:15" ht="18.75" x14ac:dyDescent="0.25">
      <c r="A21" s="34">
        <v>14</v>
      </c>
      <c r="B21" s="155" t="s">
        <v>57</v>
      </c>
      <c r="C21" s="156"/>
      <c r="D21" s="129">
        <v>10</v>
      </c>
      <c r="E21" s="130"/>
      <c r="F21" s="39" t="s">
        <v>42</v>
      </c>
      <c r="G21" s="48" t="s">
        <v>43</v>
      </c>
      <c r="H21" s="60">
        <v>0</v>
      </c>
      <c r="I21" s="36">
        <v>0</v>
      </c>
      <c r="J21" s="36"/>
      <c r="K21" s="143">
        <v>0</v>
      </c>
      <c r="L21" s="150"/>
      <c r="N21" s="53"/>
      <c r="O21" s="51"/>
    </row>
    <row r="22" spans="1:15" ht="15.75" x14ac:dyDescent="0.25">
      <c r="A22" s="52">
        <v>15</v>
      </c>
      <c r="B22" s="165" t="s">
        <v>58</v>
      </c>
      <c r="C22" s="166"/>
      <c r="D22" s="169">
        <f>D20*D21</f>
        <v>730.59999999999491</v>
      </c>
      <c r="E22" s="171">
        <f>E20*D21</f>
        <v>287.40000000000009</v>
      </c>
      <c r="F22" s="42" t="s">
        <v>59</v>
      </c>
      <c r="G22" s="48" t="s">
        <v>60</v>
      </c>
      <c r="H22" s="60">
        <v>0</v>
      </c>
      <c r="I22" s="36">
        <v>0</v>
      </c>
      <c r="J22" s="36"/>
      <c r="K22" s="143">
        <f>IF((I19="YES"),((I22*H22)),((J22*H22)))</f>
        <v>0</v>
      </c>
      <c r="L22" s="150"/>
      <c r="N22" s="53"/>
      <c r="O22" s="51"/>
    </row>
    <row r="23" spans="1:15" ht="15.75" x14ac:dyDescent="0.25">
      <c r="A23" s="54"/>
      <c r="B23" s="167"/>
      <c r="C23" s="168"/>
      <c r="D23" s="170"/>
      <c r="E23" s="172"/>
      <c r="F23" s="42" t="s">
        <v>61</v>
      </c>
      <c r="G23" s="48" t="s">
        <v>62</v>
      </c>
      <c r="H23" s="60">
        <v>0</v>
      </c>
      <c r="I23" s="36">
        <v>0</v>
      </c>
      <c r="J23" s="36"/>
      <c r="K23" s="143">
        <f>IF((I19="YES"),((I23*H23)),((J23*H23)))</f>
        <v>0</v>
      </c>
      <c r="L23" s="150"/>
      <c r="N23" s="53"/>
      <c r="O23" s="51"/>
    </row>
    <row r="24" spans="1:15" ht="18.75" x14ac:dyDescent="0.25">
      <c r="A24" s="39">
        <v>16</v>
      </c>
      <c r="B24" s="153" t="s">
        <v>63</v>
      </c>
      <c r="C24" s="154"/>
      <c r="D24" s="62">
        <f>IF((D22&gt;E22),(D22-E22), 0)</f>
        <v>443.19999999999482</v>
      </c>
      <c r="E24" s="40">
        <f>IF((E22&gt;D22),(E22-D22), 0)</f>
        <v>0</v>
      </c>
      <c r="F24" s="39"/>
      <c r="G24" s="63"/>
      <c r="H24" s="63"/>
      <c r="I24" s="36"/>
      <c r="J24" s="36"/>
      <c r="K24" s="129"/>
      <c r="L24" s="130"/>
      <c r="N24" s="53"/>
      <c r="O24" s="51"/>
    </row>
    <row r="25" spans="1:15" ht="15.75" x14ac:dyDescent="0.25">
      <c r="A25" s="39">
        <v>17</v>
      </c>
      <c r="B25" s="122" t="s">
        <v>64</v>
      </c>
      <c r="C25" s="124"/>
      <c r="D25" s="64">
        <v>0</v>
      </c>
      <c r="E25" s="65">
        <v>0</v>
      </c>
      <c r="F25" s="39" t="s">
        <v>65</v>
      </c>
      <c r="G25" s="143" t="s">
        <v>66</v>
      </c>
      <c r="H25" s="144"/>
      <c r="I25" s="144"/>
      <c r="J25" s="145"/>
      <c r="K25" s="146">
        <f>K20+K21+K22+K23</f>
        <v>2703.52</v>
      </c>
      <c r="L25" s="147"/>
      <c r="N25" s="53"/>
      <c r="O25" s="51"/>
    </row>
    <row r="26" spans="1:15" ht="15.75" x14ac:dyDescent="0.25">
      <c r="A26" s="39">
        <v>18</v>
      </c>
      <c r="B26" s="122" t="s">
        <v>67</v>
      </c>
      <c r="C26" s="124"/>
      <c r="D26" s="64">
        <v>0</v>
      </c>
      <c r="E26" s="65">
        <f>+E24-E25</f>
        <v>0</v>
      </c>
      <c r="F26" s="39" t="s">
        <v>68</v>
      </c>
      <c r="G26" s="151" t="s">
        <v>69</v>
      </c>
      <c r="H26" s="152"/>
      <c r="I26" s="152"/>
      <c r="J26" s="66"/>
      <c r="K26" s="146">
        <f>+K25*9%</f>
        <v>243.3168</v>
      </c>
      <c r="L26" s="147"/>
      <c r="N26" s="53"/>
      <c r="O26" s="51"/>
    </row>
    <row r="27" spans="1:15" ht="18.75" x14ac:dyDescent="0.25">
      <c r="A27" s="67">
        <v>19</v>
      </c>
      <c r="B27" s="148" t="s">
        <v>70</v>
      </c>
      <c r="C27" s="149"/>
      <c r="D27" s="68">
        <v>0.154</v>
      </c>
      <c r="E27" s="69">
        <v>0</v>
      </c>
      <c r="F27" s="39" t="s">
        <v>71</v>
      </c>
      <c r="G27" s="134" t="s">
        <v>72</v>
      </c>
      <c r="H27" s="135"/>
      <c r="I27" s="135"/>
      <c r="J27" s="136"/>
      <c r="K27" s="143">
        <f>-(H20*0.3)</f>
        <v>-132.95999999999998</v>
      </c>
      <c r="L27" s="150"/>
      <c r="N27" s="53"/>
      <c r="O27" s="51"/>
    </row>
    <row r="28" spans="1:15" ht="30" x14ac:dyDescent="0.25">
      <c r="A28" s="70" t="s">
        <v>73</v>
      </c>
      <c r="B28" s="106" t="s">
        <v>74</v>
      </c>
      <c r="C28" s="107"/>
      <c r="D28" s="71">
        <f>+D27*D21</f>
        <v>1.54</v>
      </c>
      <c r="E28" s="69">
        <f>+E27*D21</f>
        <v>0</v>
      </c>
      <c r="F28" s="39" t="s">
        <v>75</v>
      </c>
      <c r="G28" s="134" t="s">
        <v>76</v>
      </c>
      <c r="H28" s="135"/>
      <c r="I28" s="135"/>
      <c r="J28" s="136"/>
      <c r="K28" s="129">
        <v>0</v>
      </c>
      <c r="L28" s="130"/>
      <c r="N28" s="53"/>
      <c r="O28" s="51"/>
    </row>
    <row r="29" spans="1:15" ht="19.5" thickBot="1" x14ac:dyDescent="0.3">
      <c r="A29" s="72">
        <v>20</v>
      </c>
      <c r="B29" s="139" t="s">
        <v>77</v>
      </c>
      <c r="C29" s="140"/>
      <c r="D29" s="141">
        <v>0.99</v>
      </c>
      <c r="E29" s="142"/>
      <c r="F29" s="39" t="s">
        <v>78</v>
      </c>
      <c r="G29" s="134" t="s">
        <v>79</v>
      </c>
      <c r="H29" s="135"/>
      <c r="I29" s="135"/>
      <c r="J29" s="136"/>
      <c r="K29" s="129">
        <v>0</v>
      </c>
      <c r="L29" s="130"/>
      <c r="N29" s="53"/>
      <c r="O29" s="51"/>
    </row>
    <row r="30" spans="1:15" ht="15.75" x14ac:dyDescent="0.25">
      <c r="A30" s="131" t="s">
        <v>80</v>
      </c>
      <c r="B30" s="132"/>
      <c r="C30" s="132"/>
      <c r="D30" s="132"/>
      <c r="E30" s="133"/>
      <c r="F30" s="39" t="s">
        <v>81</v>
      </c>
      <c r="G30" s="134" t="s">
        <v>82</v>
      </c>
      <c r="H30" s="135"/>
      <c r="I30" s="135"/>
      <c r="J30" s="136"/>
      <c r="K30" s="129">
        <v>0</v>
      </c>
      <c r="L30" s="130"/>
    </row>
    <row r="31" spans="1:15" ht="15.75" x14ac:dyDescent="0.25">
      <c r="A31" s="70">
        <v>1</v>
      </c>
      <c r="B31" s="106" t="s">
        <v>83</v>
      </c>
      <c r="C31" s="107"/>
      <c r="D31" s="137" t="s">
        <v>84</v>
      </c>
      <c r="E31" s="138"/>
      <c r="F31" s="39">
        <v>25</v>
      </c>
      <c r="G31" s="73" t="s">
        <v>109</v>
      </c>
      <c r="H31" s="74"/>
      <c r="I31" s="74"/>
      <c r="J31" s="75"/>
      <c r="K31" s="199">
        <v>0</v>
      </c>
      <c r="L31" s="200"/>
    </row>
    <row r="32" spans="1:15" ht="15.75" x14ac:dyDescent="0.25">
      <c r="A32" s="70">
        <v>2</v>
      </c>
      <c r="B32" s="106" t="s">
        <v>86</v>
      </c>
      <c r="C32" s="107"/>
      <c r="D32" s="207">
        <v>26504.1</v>
      </c>
      <c r="E32" s="208"/>
      <c r="F32" s="39">
        <v>26</v>
      </c>
      <c r="G32" s="73" t="s">
        <v>85</v>
      </c>
      <c r="H32" s="74"/>
      <c r="I32" s="74"/>
      <c r="J32" s="75"/>
      <c r="K32" s="199">
        <v>75.34</v>
      </c>
      <c r="L32" s="200"/>
    </row>
    <row r="33" spans="1:13" ht="15.75" x14ac:dyDescent="0.25">
      <c r="A33" s="70">
        <v>3</v>
      </c>
      <c r="B33" s="106" t="s">
        <v>88</v>
      </c>
      <c r="C33" s="107"/>
      <c r="D33" s="207">
        <v>25969.8</v>
      </c>
      <c r="E33" s="208"/>
      <c r="F33" s="39">
        <v>27</v>
      </c>
      <c r="G33" s="122" t="s">
        <v>87</v>
      </c>
      <c r="H33" s="123"/>
      <c r="I33" s="123"/>
      <c r="J33" s="124"/>
      <c r="K33" s="125">
        <f>+K16+K17+K25+K26+K27+K28+K29+K30+K32+K31</f>
        <v>6669.2168000000001</v>
      </c>
      <c r="L33" s="126"/>
      <c r="M33" s="61"/>
    </row>
    <row r="34" spans="1:13" ht="16.5" thickBot="1" x14ac:dyDescent="0.3">
      <c r="A34" s="70">
        <v>4</v>
      </c>
      <c r="B34" s="106" t="s">
        <v>90</v>
      </c>
      <c r="C34" s="107"/>
      <c r="D34" s="207">
        <f>+D32-D33</f>
        <v>534.29999999999927</v>
      </c>
      <c r="E34" s="208"/>
      <c r="F34" s="76">
        <v>28</v>
      </c>
      <c r="G34" s="122" t="s">
        <v>89</v>
      </c>
      <c r="H34" s="123"/>
      <c r="I34" s="123"/>
      <c r="J34" s="124"/>
      <c r="K34" s="125">
        <v>0</v>
      </c>
      <c r="L34" s="126"/>
    </row>
    <row r="35" spans="1:13" ht="16.5" thickBot="1" x14ac:dyDescent="0.3">
      <c r="A35" s="70">
        <v>5</v>
      </c>
      <c r="B35" s="106" t="s">
        <v>92</v>
      </c>
      <c r="C35" s="107"/>
      <c r="D35" s="108">
        <v>1</v>
      </c>
      <c r="E35" s="109"/>
      <c r="F35" s="76">
        <v>29</v>
      </c>
      <c r="G35" s="117" t="s">
        <v>91</v>
      </c>
      <c r="H35" s="118"/>
      <c r="I35" s="118"/>
      <c r="J35" s="119"/>
      <c r="K35" s="120">
        <f>+E14+27</f>
        <v>45775</v>
      </c>
      <c r="L35" s="121"/>
    </row>
    <row r="36" spans="1:13" ht="16.5" thickBot="1" x14ac:dyDescent="0.3">
      <c r="A36" s="77">
        <v>6</v>
      </c>
      <c r="B36" s="113" t="s">
        <v>93</v>
      </c>
      <c r="C36" s="114"/>
      <c r="D36" s="205">
        <f>+D34*D35</f>
        <v>534.29999999999927</v>
      </c>
      <c r="E36" s="206"/>
      <c r="F36" s="110"/>
      <c r="G36" s="111"/>
      <c r="H36" s="111"/>
      <c r="I36" s="111"/>
      <c r="J36" s="111"/>
      <c r="K36" s="111"/>
      <c r="L36" s="112"/>
    </row>
    <row r="37" spans="1:13" ht="15.75" x14ac:dyDescent="0.25">
      <c r="A37" s="78"/>
      <c r="B37" s="79"/>
      <c r="C37" s="79"/>
      <c r="D37" s="79"/>
      <c r="E37" s="79"/>
      <c r="H37" s="81"/>
      <c r="I37" s="7"/>
      <c r="J37" s="82"/>
      <c r="K37" s="82"/>
    </row>
    <row r="38" spans="1:13" x14ac:dyDescent="0.25">
      <c r="A38" s="78"/>
      <c r="H38" s="81"/>
      <c r="I38" s="7"/>
      <c r="J38" s="81"/>
    </row>
    <row r="39" spans="1:13" x14ac:dyDescent="0.25">
      <c r="A39" s="78"/>
      <c r="I39" s="7"/>
      <c r="J39" s="7"/>
    </row>
    <row r="40" spans="1:13" ht="15.75" x14ac:dyDescent="0.25">
      <c r="A40" s="83"/>
      <c r="B40" s="84"/>
      <c r="C40" s="85"/>
      <c r="D40" s="85"/>
      <c r="E40" s="85"/>
      <c r="I40" s="7"/>
      <c r="J40" s="7"/>
    </row>
    <row r="41" spans="1:13" s="85" customFormat="1" x14ac:dyDescent="0.25">
      <c r="A41" s="80"/>
      <c r="B41" s="7"/>
      <c r="C41" s="7"/>
      <c r="D41" s="7"/>
      <c r="E41" s="7"/>
      <c r="F41" s="80"/>
      <c r="G41" s="7"/>
      <c r="H41" s="7"/>
      <c r="I41" s="7"/>
      <c r="J41" s="7"/>
      <c r="K41" s="7"/>
      <c r="L41" s="7"/>
    </row>
    <row r="42" spans="1:13" x14ac:dyDescent="0.25">
      <c r="F42" s="85"/>
      <c r="G42" s="85"/>
      <c r="H42" s="85"/>
      <c r="I42" s="85"/>
      <c r="J42" s="85"/>
      <c r="K42" s="85"/>
      <c r="L42" s="85"/>
    </row>
    <row r="99" spans="1:10" x14ac:dyDescent="0.25">
      <c r="A99" s="7"/>
      <c r="B99" s="86">
        <v>44682</v>
      </c>
      <c r="C99" s="87">
        <v>236688</v>
      </c>
      <c r="D99" s="88" t="s">
        <v>95</v>
      </c>
      <c r="E99" s="89">
        <f>L15-L38</f>
        <v>0</v>
      </c>
    </row>
    <row r="100" spans="1:10" x14ac:dyDescent="0.25">
      <c r="A100" s="7"/>
      <c r="B100" s="86">
        <v>44713</v>
      </c>
      <c r="C100" s="87">
        <v>316550</v>
      </c>
      <c r="D100" s="88" t="s">
        <v>96</v>
      </c>
      <c r="E100" s="89">
        <f>+E98+E99</f>
        <v>0</v>
      </c>
    </row>
    <row r="101" spans="1:10" x14ac:dyDescent="0.25">
      <c r="A101" s="7"/>
      <c r="B101" s="86">
        <v>44743</v>
      </c>
      <c r="C101" s="87">
        <v>189507</v>
      </c>
      <c r="D101" s="88" t="s">
        <v>97</v>
      </c>
      <c r="E101" s="90">
        <v>5000000</v>
      </c>
      <c r="F101" s="7"/>
      <c r="H101" s="80"/>
      <c r="J101" s="7"/>
    </row>
    <row r="102" spans="1:10" x14ac:dyDescent="0.25">
      <c r="A102" s="7"/>
      <c r="B102" s="86">
        <v>44774</v>
      </c>
      <c r="C102" s="87">
        <v>213115</v>
      </c>
      <c r="D102" s="88" t="s">
        <v>98</v>
      </c>
      <c r="E102" s="89">
        <f>+E100-E101</f>
        <v>-5000000</v>
      </c>
      <c r="F102" s="7"/>
      <c r="H102" s="80"/>
      <c r="J102" s="7"/>
    </row>
    <row r="103" spans="1:10" x14ac:dyDescent="0.25">
      <c r="A103" s="7"/>
      <c r="B103" s="86">
        <v>44805</v>
      </c>
      <c r="C103" s="87">
        <v>172794</v>
      </c>
      <c r="D103" s="88"/>
      <c r="E103" s="90"/>
      <c r="F103" s="7"/>
      <c r="H103" s="80"/>
      <c r="J103" s="7"/>
    </row>
    <row r="104" spans="1:10" x14ac:dyDescent="0.25">
      <c r="A104" s="7"/>
      <c r="B104" s="86">
        <v>44835</v>
      </c>
      <c r="C104" s="87">
        <v>206444</v>
      </c>
      <c r="D104" s="88" t="s">
        <v>99</v>
      </c>
      <c r="E104" s="87">
        <f>ROUND(E102*0.1%,0)</f>
        <v>-5000</v>
      </c>
      <c r="F104" s="7"/>
      <c r="H104" s="80"/>
      <c r="J104" s="7"/>
    </row>
    <row r="105" spans="1:10" ht="30" x14ac:dyDescent="0.25">
      <c r="A105" s="7"/>
      <c r="B105" s="86">
        <v>44866</v>
      </c>
      <c r="C105" s="87">
        <v>0</v>
      </c>
      <c r="D105" s="88" t="s">
        <v>100</v>
      </c>
      <c r="E105" s="87">
        <v>0</v>
      </c>
      <c r="F105" s="7"/>
      <c r="H105" s="80"/>
      <c r="J105" s="7"/>
    </row>
    <row r="106" spans="1:10" ht="15.75" thickBot="1" x14ac:dyDescent="0.3">
      <c r="A106" s="7"/>
      <c r="B106" s="86">
        <v>44896</v>
      </c>
      <c r="C106" s="87">
        <v>0</v>
      </c>
      <c r="D106" s="91"/>
      <c r="E106" s="92"/>
      <c r="F106" s="7"/>
      <c r="H106" s="80"/>
      <c r="J106" s="7"/>
    </row>
    <row r="107" spans="1:10" ht="30.75" thickBot="1" x14ac:dyDescent="0.3">
      <c r="A107" s="7"/>
      <c r="B107" s="93">
        <v>44927</v>
      </c>
      <c r="C107" s="94">
        <v>0</v>
      </c>
      <c r="D107" s="95" t="s">
        <v>101</v>
      </c>
      <c r="E107" s="96">
        <f>+E104-E105</f>
        <v>-5000</v>
      </c>
      <c r="F107" s="7"/>
      <c r="H107" s="80"/>
      <c r="J107" s="7"/>
    </row>
    <row r="108" spans="1:10" x14ac:dyDescent="0.25">
      <c r="F108" s="7"/>
      <c r="H108" s="80"/>
      <c r="J108" s="7"/>
    </row>
    <row r="109" spans="1:10" x14ac:dyDescent="0.25">
      <c r="F109" s="7"/>
      <c r="H109" s="80"/>
      <c r="J109" s="7"/>
    </row>
  </sheetData>
  <mergeCells count="87">
    <mergeCell ref="B36:C36"/>
    <mergeCell ref="D36:E36"/>
    <mergeCell ref="F36:L36"/>
    <mergeCell ref="B34:C34"/>
    <mergeCell ref="D34:E34"/>
    <mergeCell ref="G34:J34"/>
    <mergeCell ref="K34:L34"/>
    <mergeCell ref="B35:C35"/>
    <mergeCell ref="D35:E35"/>
    <mergeCell ref="G35:J35"/>
    <mergeCell ref="K35:L35"/>
    <mergeCell ref="B32:C32"/>
    <mergeCell ref="D32:E32"/>
    <mergeCell ref="K32:L32"/>
    <mergeCell ref="B33:C33"/>
    <mergeCell ref="D33:E33"/>
    <mergeCell ref="G33:J33"/>
    <mergeCell ref="K33:L33"/>
    <mergeCell ref="A30:E30"/>
    <mergeCell ref="G30:J30"/>
    <mergeCell ref="K30:L30"/>
    <mergeCell ref="B31:C31"/>
    <mergeCell ref="D31:E31"/>
    <mergeCell ref="K31:L31"/>
    <mergeCell ref="B28:C28"/>
    <mergeCell ref="G28:J28"/>
    <mergeCell ref="K28:L28"/>
    <mergeCell ref="B29:C29"/>
    <mergeCell ref="D29:E29"/>
    <mergeCell ref="G29:J29"/>
    <mergeCell ref="K29:L29"/>
    <mergeCell ref="G25:J25"/>
    <mergeCell ref="K25:L25"/>
    <mergeCell ref="B27:C27"/>
    <mergeCell ref="G27:J27"/>
    <mergeCell ref="K27:L27"/>
    <mergeCell ref="B26:C26"/>
    <mergeCell ref="G26:I26"/>
    <mergeCell ref="K26:L26"/>
    <mergeCell ref="B20:C20"/>
    <mergeCell ref="K20:L20"/>
    <mergeCell ref="B21:C21"/>
    <mergeCell ref="D21:E21"/>
    <mergeCell ref="K21:L21"/>
    <mergeCell ref="B24:C24"/>
    <mergeCell ref="K24:L24"/>
    <mergeCell ref="B25:C25"/>
    <mergeCell ref="B17:C17"/>
    <mergeCell ref="G17:J17"/>
    <mergeCell ref="K17:L17"/>
    <mergeCell ref="B18:C19"/>
    <mergeCell ref="D18:D19"/>
    <mergeCell ref="E18:E19"/>
    <mergeCell ref="G18:J18"/>
    <mergeCell ref="K18:L18"/>
    <mergeCell ref="B22:C23"/>
    <mergeCell ref="D22:D23"/>
    <mergeCell ref="E22:E23"/>
    <mergeCell ref="K22:L22"/>
    <mergeCell ref="K23:L23"/>
    <mergeCell ref="B14:D14"/>
    <mergeCell ref="K14:L14"/>
    <mergeCell ref="B15:D15"/>
    <mergeCell ref="K15:L15"/>
    <mergeCell ref="B16:C16"/>
    <mergeCell ref="G16:J16"/>
    <mergeCell ref="K16:L16"/>
    <mergeCell ref="K11:L13"/>
    <mergeCell ref="B12:D12"/>
    <mergeCell ref="K8:L8"/>
    <mergeCell ref="B9:D9"/>
    <mergeCell ref="G9:J9"/>
    <mergeCell ref="K9:L9"/>
    <mergeCell ref="B10:D10"/>
    <mergeCell ref="G10:L10"/>
    <mergeCell ref="C8:E8"/>
    <mergeCell ref="G8:J8"/>
    <mergeCell ref="B11:D11"/>
    <mergeCell ref="G11:G13"/>
    <mergeCell ref="H11:H13"/>
    <mergeCell ref="I11:I13"/>
    <mergeCell ref="J11:J13"/>
    <mergeCell ref="C4:H4"/>
    <mergeCell ref="B6:D6"/>
    <mergeCell ref="F6:F7"/>
    <mergeCell ref="G6:J7"/>
    <mergeCell ref="B7:D7"/>
  </mergeCells>
  <pageMargins left="0.7" right="0.7" top="0.75" bottom="0.75" header="0.3" footer="0.3"/>
  <pageSetup scale="57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9ADAE-4F09-4299-840B-CE3EB268195C}">
  <sheetPr>
    <pageSetUpPr fitToPage="1"/>
  </sheetPr>
  <dimension ref="A1:O110"/>
  <sheetViews>
    <sheetView tabSelected="1" workbookViewId="0">
      <selection activeCell="O6" sqref="O6"/>
    </sheetView>
  </sheetViews>
  <sheetFormatPr defaultRowHeight="15" x14ac:dyDescent="0.25"/>
  <cols>
    <col min="1" max="1" width="4.42578125" style="80" customWidth="1"/>
    <col min="2" max="2" width="40.140625" style="7" customWidth="1"/>
    <col min="3" max="3" width="14.28515625" style="7" customWidth="1"/>
    <col min="4" max="4" width="12.7109375" style="7" customWidth="1"/>
    <col min="5" max="5" width="20.5703125" style="7" customWidth="1"/>
    <col min="6" max="6" width="5.7109375" style="80" customWidth="1"/>
    <col min="7" max="7" width="29.5703125" style="7" customWidth="1"/>
    <col min="8" max="8" width="12.7109375" style="7" customWidth="1"/>
    <col min="9" max="9" width="22.7109375" style="80" customWidth="1"/>
    <col min="10" max="10" width="20.85546875" style="80" customWidth="1"/>
    <col min="11" max="11" width="13.7109375" style="7" bestFit="1" customWidth="1"/>
    <col min="12" max="12" width="15.42578125" style="7" bestFit="1" customWidth="1"/>
    <col min="13" max="13" width="14.140625" style="7" bestFit="1" customWidth="1"/>
    <col min="14" max="14" width="9.140625" style="7"/>
    <col min="15" max="15" width="12.7109375" style="7" bestFit="1" customWidth="1"/>
    <col min="16" max="16384" width="9.140625" style="7"/>
  </cols>
  <sheetData>
    <row r="1" spans="1:12" ht="15.75" x14ac:dyDescent="0.25">
      <c r="A1" s="1"/>
      <c r="B1" s="2"/>
      <c r="C1" s="2"/>
      <c r="D1" s="2"/>
      <c r="E1" s="3" t="s">
        <v>0</v>
      </c>
      <c r="F1" s="4"/>
      <c r="G1" s="2"/>
      <c r="H1" s="2"/>
      <c r="I1" s="2"/>
      <c r="J1" s="2"/>
      <c r="K1" s="5"/>
      <c r="L1" s="6"/>
    </row>
    <row r="2" spans="1:12" s="11" customFormat="1" ht="18.75" x14ac:dyDescent="0.25">
      <c r="A2" s="8"/>
      <c r="B2" s="9"/>
      <c r="C2" s="9"/>
      <c r="D2" s="9"/>
      <c r="E2" s="10" t="s">
        <v>1</v>
      </c>
      <c r="G2" s="9"/>
      <c r="H2" s="9"/>
      <c r="I2" s="9"/>
      <c r="J2" s="9"/>
      <c r="K2" s="9"/>
      <c r="L2" s="12"/>
    </row>
    <row r="3" spans="1:12" s="18" customFormat="1" ht="21" thickBot="1" x14ac:dyDescent="0.5">
      <c r="A3" s="13"/>
      <c r="B3" s="14"/>
      <c r="C3" s="14"/>
      <c r="D3" s="14"/>
      <c r="E3" s="15" t="s">
        <v>2</v>
      </c>
      <c r="F3" s="16"/>
      <c r="G3" s="14"/>
      <c r="H3" s="14"/>
      <c r="I3" s="14"/>
      <c r="J3" s="14"/>
      <c r="K3" s="14"/>
      <c r="L3" s="17"/>
    </row>
    <row r="4" spans="1:12" s="11" customFormat="1" ht="19.5" thickBot="1" x14ac:dyDescent="0.3">
      <c r="A4" s="8"/>
      <c r="B4" s="19"/>
      <c r="C4" s="189" t="s">
        <v>117</v>
      </c>
      <c r="D4" s="189"/>
      <c r="E4" s="189"/>
      <c r="F4" s="189"/>
      <c r="G4" s="189"/>
      <c r="H4" s="189"/>
      <c r="I4" s="19"/>
      <c r="J4" s="19"/>
      <c r="K4" s="20" t="s">
        <v>4</v>
      </c>
      <c r="L4" s="21"/>
    </row>
    <row r="5" spans="1:12" ht="16.5" thickBot="1" x14ac:dyDescent="0.3">
      <c r="A5" s="22"/>
      <c r="B5" s="23"/>
      <c r="C5" s="23"/>
      <c r="D5" s="23"/>
      <c r="E5" s="24"/>
      <c r="F5" s="25"/>
      <c r="G5" s="23"/>
      <c r="H5" s="23"/>
      <c r="I5" s="26" t="s">
        <v>5</v>
      </c>
      <c r="J5" s="27"/>
      <c r="K5" s="28" t="s">
        <v>6</v>
      </c>
      <c r="L5" s="29"/>
    </row>
    <row r="6" spans="1:12" ht="67.5" x14ac:dyDescent="0.25">
      <c r="A6" s="30">
        <v>1</v>
      </c>
      <c r="B6" s="190" t="s">
        <v>7</v>
      </c>
      <c r="C6" s="191"/>
      <c r="D6" s="192"/>
      <c r="E6" s="31" t="s">
        <v>8</v>
      </c>
      <c r="F6" s="193">
        <v>21</v>
      </c>
      <c r="G6" s="195" t="s">
        <v>9</v>
      </c>
      <c r="H6" s="196"/>
      <c r="I6" s="196"/>
      <c r="J6" s="197"/>
      <c r="K6" s="32" t="s">
        <v>10</v>
      </c>
      <c r="L6" s="33" t="s">
        <v>11</v>
      </c>
    </row>
    <row r="7" spans="1:12" ht="18.75" x14ac:dyDescent="0.25">
      <c r="A7" s="34">
        <v>2</v>
      </c>
      <c r="B7" s="155" t="s">
        <v>12</v>
      </c>
      <c r="C7" s="173"/>
      <c r="D7" s="156"/>
      <c r="E7" s="35">
        <v>1632728</v>
      </c>
      <c r="F7" s="194"/>
      <c r="G7" s="159"/>
      <c r="H7" s="198"/>
      <c r="I7" s="198"/>
      <c r="J7" s="160"/>
      <c r="K7" s="36">
        <v>3.56</v>
      </c>
      <c r="L7" s="37" t="s">
        <v>13</v>
      </c>
    </row>
    <row r="8" spans="1:12" ht="18.75" x14ac:dyDescent="0.25">
      <c r="A8" s="34">
        <v>3</v>
      </c>
      <c r="B8" s="38" t="s">
        <v>14</v>
      </c>
      <c r="C8" s="183" t="s">
        <v>15</v>
      </c>
      <c r="D8" s="184"/>
      <c r="E8" s="185"/>
      <c r="F8" s="39">
        <v>22</v>
      </c>
      <c r="G8" s="134" t="s">
        <v>16</v>
      </c>
      <c r="H8" s="135"/>
      <c r="I8" s="135"/>
      <c r="J8" s="136"/>
      <c r="K8" s="143" t="s">
        <v>17</v>
      </c>
      <c r="L8" s="150"/>
    </row>
    <row r="9" spans="1:12" ht="18.75" x14ac:dyDescent="0.25">
      <c r="A9" s="34">
        <v>4</v>
      </c>
      <c r="B9" s="155" t="s">
        <v>18</v>
      </c>
      <c r="C9" s="173"/>
      <c r="D9" s="156"/>
      <c r="E9" s="40" t="s">
        <v>19</v>
      </c>
      <c r="F9" s="41">
        <v>23</v>
      </c>
      <c r="G9" s="134" t="s">
        <v>20</v>
      </c>
      <c r="H9" s="135"/>
      <c r="I9" s="135"/>
      <c r="J9" s="136"/>
      <c r="K9" s="174">
        <f>ROUND(E24*K7,0)</f>
        <v>0</v>
      </c>
      <c r="L9" s="175"/>
    </row>
    <row r="10" spans="1:12" ht="18.75" x14ac:dyDescent="0.25">
      <c r="A10" s="34">
        <v>5</v>
      </c>
      <c r="B10" s="155" t="s">
        <v>21</v>
      </c>
      <c r="C10" s="173"/>
      <c r="D10" s="156"/>
      <c r="E10" s="40" t="s">
        <v>22</v>
      </c>
      <c r="F10" s="42">
        <v>24</v>
      </c>
      <c r="G10" s="122" t="s">
        <v>23</v>
      </c>
      <c r="H10" s="123"/>
      <c r="I10" s="123"/>
      <c r="J10" s="123"/>
      <c r="K10" s="123"/>
      <c r="L10" s="182"/>
    </row>
    <row r="11" spans="1:12" ht="18.75" x14ac:dyDescent="0.25">
      <c r="A11" s="34">
        <v>6</v>
      </c>
      <c r="B11" s="155" t="s">
        <v>24</v>
      </c>
      <c r="C11" s="173"/>
      <c r="D11" s="156"/>
      <c r="E11" s="40" t="s">
        <v>25</v>
      </c>
      <c r="F11" s="39" t="s">
        <v>26</v>
      </c>
      <c r="G11" s="186" t="s">
        <v>27</v>
      </c>
      <c r="H11" s="186" t="s">
        <v>28</v>
      </c>
      <c r="I11" s="186" t="s">
        <v>29</v>
      </c>
      <c r="J11" s="186" t="s">
        <v>30</v>
      </c>
      <c r="K11" s="176" t="s">
        <v>31</v>
      </c>
      <c r="L11" s="177"/>
    </row>
    <row r="12" spans="1:12" ht="19.5" thickBot="1" x14ac:dyDescent="0.3">
      <c r="A12" s="34" t="s">
        <v>32</v>
      </c>
      <c r="B12" s="155" t="s">
        <v>33</v>
      </c>
      <c r="C12" s="173"/>
      <c r="D12" s="156"/>
      <c r="E12" s="40" t="s">
        <v>34</v>
      </c>
      <c r="F12" s="39"/>
      <c r="G12" s="187"/>
      <c r="H12" s="187"/>
      <c r="I12" s="187"/>
      <c r="J12" s="187"/>
      <c r="K12" s="178"/>
      <c r="L12" s="179"/>
    </row>
    <row r="13" spans="1:12" ht="19.5" thickBot="1" x14ac:dyDescent="0.3">
      <c r="A13" s="34">
        <v>7</v>
      </c>
      <c r="B13" s="43" t="s">
        <v>35</v>
      </c>
      <c r="C13" s="101">
        <v>45748</v>
      </c>
      <c r="D13" s="45" t="s">
        <v>36</v>
      </c>
      <c r="E13" s="102">
        <v>45777</v>
      </c>
      <c r="F13" s="39"/>
      <c r="G13" s="188"/>
      <c r="H13" s="188"/>
      <c r="I13" s="188"/>
      <c r="J13" s="188"/>
      <c r="K13" s="180"/>
      <c r="L13" s="181"/>
    </row>
    <row r="14" spans="1:12" ht="18.75" x14ac:dyDescent="0.25">
      <c r="A14" s="34">
        <v>8</v>
      </c>
      <c r="B14" s="155" t="s">
        <v>37</v>
      </c>
      <c r="C14" s="173"/>
      <c r="D14" s="156"/>
      <c r="E14" s="103">
        <v>45778</v>
      </c>
      <c r="F14" s="39" t="s">
        <v>38</v>
      </c>
      <c r="G14" s="48" t="s">
        <v>39</v>
      </c>
      <c r="H14" s="36">
        <v>27</v>
      </c>
      <c r="I14" s="36">
        <v>0</v>
      </c>
      <c r="J14" s="36">
        <v>150</v>
      </c>
      <c r="K14" s="174">
        <f>+H14*J14</f>
        <v>4050</v>
      </c>
      <c r="L14" s="175"/>
    </row>
    <row r="15" spans="1:12" ht="18.75" x14ac:dyDescent="0.25">
      <c r="A15" s="34">
        <v>9</v>
      </c>
      <c r="B15" s="155" t="s">
        <v>40</v>
      </c>
      <c r="C15" s="173"/>
      <c r="D15" s="156"/>
      <c r="E15" s="40" t="s">
        <v>41</v>
      </c>
      <c r="F15" s="39" t="s">
        <v>42</v>
      </c>
      <c r="G15" s="48" t="s">
        <v>43</v>
      </c>
      <c r="H15" s="36">
        <v>0</v>
      </c>
      <c r="I15" s="36">
        <f>+I14*2</f>
        <v>0</v>
      </c>
      <c r="J15" s="36">
        <v>0</v>
      </c>
      <c r="K15" s="174">
        <f>+H15*J15</f>
        <v>0</v>
      </c>
      <c r="L15" s="175"/>
    </row>
    <row r="16" spans="1:12" ht="67.5" x14ac:dyDescent="0.25">
      <c r="A16" s="34">
        <v>10</v>
      </c>
      <c r="B16" s="155" t="s">
        <v>44</v>
      </c>
      <c r="C16" s="156"/>
      <c r="D16" s="49" t="s">
        <v>45</v>
      </c>
      <c r="E16" s="50" t="s">
        <v>46</v>
      </c>
      <c r="F16" s="39" t="s">
        <v>47</v>
      </c>
      <c r="G16" s="143" t="s">
        <v>48</v>
      </c>
      <c r="H16" s="144"/>
      <c r="I16" s="144"/>
      <c r="J16" s="145"/>
      <c r="K16" s="174">
        <f>K14+K15</f>
        <v>4050</v>
      </c>
      <c r="L16" s="175"/>
    </row>
    <row r="17" spans="1:15" ht="18.75" x14ac:dyDescent="0.25">
      <c r="A17" s="34">
        <v>11</v>
      </c>
      <c r="B17" s="155" t="s">
        <v>49</v>
      </c>
      <c r="C17" s="156"/>
      <c r="D17" s="98">
        <v>7564.95</v>
      </c>
      <c r="E17" s="99">
        <v>918.13</v>
      </c>
      <c r="F17" s="39" t="s">
        <v>50</v>
      </c>
      <c r="G17" s="134" t="s">
        <v>51</v>
      </c>
      <c r="H17" s="135"/>
      <c r="I17" s="135"/>
      <c r="J17" s="136"/>
      <c r="K17" s="143">
        <v>0</v>
      </c>
      <c r="L17" s="150"/>
      <c r="O17" s="51"/>
    </row>
    <row r="18" spans="1:15" x14ac:dyDescent="0.25">
      <c r="A18" s="52">
        <v>12</v>
      </c>
      <c r="B18" s="157" t="s">
        <v>52</v>
      </c>
      <c r="C18" s="158"/>
      <c r="D18" s="201">
        <v>7483.19</v>
      </c>
      <c r="E18" s="203">
        <v>893.49</v>
      </c>
      <c r="F18" s="39" t="s">
        <v>53</v>
      </c>
      <c r="G18" s="134" t="s">
        <v>54</v>
      </c>
      <c r="H18" s="135"/>
      <c r="I18" s="135"/>
      <c r="J18" s="136"/>
      <c r="K18" s="143"/>
      <c r="L18" s="150"/>
      <c r="N18" s="53"/>
      <c r="O18" s="51"/>
    </row>
    <row r="19" spans="1:15" x14ac:dyDescent="0.25">
      <c r="A19" s="54"/>
      <c r="B19" s="159"/>
      <c r="C19" s="160"/>
      <c r="D19" s="202"/>
      <c r="E19" s="204"/>
      <c r="F19" s="39"/>
      <c r="G19" s="48"/>
      <c r="H19" s="48"/>
      <c r="I19" s="55" t="s">
        <v>55</v>
      </c>
      <c r="J19" s="48"/>
      <c r="K19" s="56"/>
      <c r="L19" s="57"/>
      <c r="N19" s="53"/>
      <c r="O19" s="51"/>
    </row>
    <row r="20" spans="1:15" ht="18.75" x14ac:dyDescent="0.25">
      <c r="A20" s="34">
        <v>13</v>
      </c>
      <c r="B20" s="153" t="s">
        <v>56</v>
      </c>
      <c r="C20" s="154"/>
      <c r="D20" s="58">
        <f>D17-D18</f>
        <v>81.760000000000218</v>
      </c>
      <c r="E20" s="59">
        <f>E17-E18</f>
        <v>24.639999999999986</v>
      </c>
      <c r="F20" s="39" t="s">
        <v>38</v>
      </c>
      <c r="G20" s="48" t="s">
        <v>39</v>
      </c>
      <c r="H20" s="100">
        <v>571.20000000000005</v>
      </c>
      <c r="I20" s="36">
        <v>4.5</v>
      </c>
      <c r="J20" s="36"/>
      <c r="K20" s="174">
        <f>+H20*I20</f>
        <v>2570.4</v>
      </c>
      <c r="L20" s="175"/>
      <c r="N20" s="61"/>
      <c r="O20" s="51"/>
    </row>
    <row r="21" spans="1:15" ht="18.75" x14ac:dyDescent="0.25">
      <c r="A21" s="34">
        <v>14</v>
      </c>
      <c r="B21" s="155" t="s">
        <v>57</v>
      </c>
      <c r="C21" s="156"/>
      <c r="D21" s="129">
        <v>10</v>
      </c>
      <c r="E21" s="130"/>
      <c r="F21" s="39" t="s">
        <v>42</v>
      </c>
      <c r="G21" s="48" t="s">
        <v>43</v>
      </c>
      <c r="H21" s="60">
        <v>0</v>
      </c>
      <c r="I21" s="36">
        <v>0</v>
      </c>
      <c r="J21" s="36"/>
      <c r="K21" s="143">
        <v>0</v>
      </c>
      <c r="L21" s="150"/>
      <c r="N21" s="53"/>
      <c r="O21" s="51"/>
    </row>
    <row r="22" spans="1:15" ht="15.75" x14ac:dyDescent="0.25">
      <c r="A22" s="52">
        <v>15</v>
      </c>
      <c r="B22" s="165" t="s">
        <v>58</v>
      </c>
      <c r="C22" s="166"/>
      <c r="D22" s="169">
        <f>D20*D21</f>
        <v>817.60000000000218</v>
      </c>
      <c r="E22" s="171">
        <f>E20*D21</f>
        <v>246.39999999999986</v>
      </c>
      <c r="F22" s="42" t="s">
        <v>59</v>
      </c>
      <c r="G22" s="48" t="s">
        <v>60</v>
      </c>
      <c r="H22" s="60">
        <v>0</v>
      </c>
      <c r="I22" s="36">
        <v>0</v>
      </c>
      <c r="J22" s="36"/>
      <c r="K22" s="143">
        <f>IF((I19="YES"),((I22*H22)),((J22*H22)))</f>
        <v>0</v>
      </c>
      <c r="L22" s="150"/>
      <c r="N22" s="53"/>
      <c r="O22" s="51"/>
    </row>
    <row r="23" spans="1:15" ht="15.75" x14ac:dyDescent="0.25">
      <c r="A23" s="54"/>
      <c r="B23" s="167"/>
      <c r="C23" s="168"/>
      <c r="D23" s="170"/>
      <c r="E23" s="172"/>
      <c r="F23" s="42" t="s">
        <v>61</v>
      </c>
      <c r="G23" s="48" t="s">
        <v>62</v>
      </c>
      <c r="H23" s="60">
        <v>0</v>
      </c>
      <c r="I23" s="36">
        <v>0</v>
      </c>
      <c r="J23" s="36"/>
      <c r="K23" s="143">
        <f>IF((I19="YES"),((I23*H23)),((J23*H23)))</f>
        <v>0</v>
      </c>
      <c r="L23" s="150"/>
      <c r="N23" s="53"/>
      <c r="O23" s="51"/>
    </row>
    <row r="24" spans="1:15" ht="18.75" x14ac:dyDescent="0.25">
      <c r="A24" s="39">
        <v>16</v>
      </c>
      <c r="B24" s="153" t="s">
        <v>63</v>
      </c>
      <c r="C24" s="154"/>
      <c r="D24" s="62">
        <f>IF((D22&gt;E22),(D22-E22), 0)</f>
        <v>571.20000000000232</v>
      </c>
      <c r="E24" s="40">
        <f>IF((E22&gt;D22),(E22-D22), 0)</f>
        <v>0</v>
      </c>
      <c r="F24" s="39"/>
      <c r="G24" s="63"/>
      <c r="H24" s="63"/>
      <c r="I24" s="36"/>
      <c r="J24" s="36"/>
      <c r="K24" s="129"/>
      <c r="L24" s="130"/>
      <c r="N24" s="53"/>
      <c r="O24" s="51"/>
    </row>
    <row r="25" spans="1:15" ht="15.75" x14ac:dyDescent="0.25">
      <c r="A25" s="39">
        <v>17</v>
      </c>
      <c r="B25" s="122" t="s">
        <v>64</v>
      </c>
      <c r="C25" s="124"/>
      <c r="D25" s="64">
        <v>0</v>
      </c>
      <c r="E25" s="65">
        <v>0</v>
      </c>
      <c r="F25" s="39" t="s">
        <v>65</v>
      </c>
      <c r="G25" s="143" t="s">
        <v>66</v>
      </c>
      <c r="H25" s="144"/>
      <c r="I25" s="144"/>
      <c r="J25" s="145"/>
      <c r="K25" s="146">
        <f>K20+K21+K22+K23</f>
        <v>2570.4</v>
      </c>
      <c r="L25" s="147"/>
      <c r="N25" s="53"/>
      <c r="O25" s="51"/>
    </row>
    <row r="26" spans="1:15" ht="15.75" x14ac:dyDescent="0.25">
      <c r="A26" s="39">
        <v>18</v>
      </c>
      <c r="B26" s="122" t="s">
        <v>67</v>
      </c>
      <c r="C26" s="124"/>
      <c r="D26" s="104">
        <f>+D24-D25</f>
        <v>571.20000000000232</v>
      </c>
      <c r="E26" s="65">
        <f>+E24-E25</f>
        <v>0</v>
      </c>
      <c r="F26" s="39" t="s">
        <v>68</v>
      </c>
      <c r="G26" s="151" t="s">
        <v>69</v>
      </c>
      <c r="H26" s="152"/>
      <c r="I26" s="152"/>
      <c r="J26" s="66"/>
      <c r="K26" s="146">
        <f>+K25*9%</f>
        <v>231.33600000000001</v>
      </c>
      <c r="L26" s="147"/>
      <c r="N26" s="53"/>
      <c r="O26" s="51"/>
    </row>
    <row r="27" spans="1:15" ht="18.75" x14ac:dyDescent="0.25">
      <c r="A27" s="67">
        <v>19</v>
      </c>
      <c r="B27" s="148" t="s">
        <v>70</v>
      </c>
      <c r="C27" s="149"/>
      <c r="D27" s="68">
        <v>0.31</v>
      </c>
      <c r="E27" s="69">
        <v>0</v>
      </c>
      <c r="F27" s="39" t="s">
        <v>71</v>
      </c>
      <c r="G27" s="134" t="s">
        <v>72</v>
      </c>
      <c r="H27" s="135"/>
      <c r="I27" s="135"/>
      <c r="J27" s="136"/>
      <c r="K27" s="143">
        <f>-(H20*0.2)</f>
        <v>-114.24000000000001</v>
      </c>
      <c r="L27" s="150"/>
      <c r="N27" s="53"/>
      <c r="O27" s="51"/>
    </row>
    <row r="28" spans="1:15" ht="30" x14ac:dyDescent="0.25">
      <c r="A28" s="70" t="s">
        <v>73</v>
      </c>
      <c r="B28" s="106" t="s">
        <v>74</v>
      </c>
      <c r="C28" s="107"/>
      <c r="D28" s="71">
        <f>+D27*D21</f>
        <v>3.1</v>
      </c>
      <c r="E28" s="69">
        <f>+E27*D21</f>
        <v>0</v>
      </c>
      <c r="F28" s="39" t="s">
        <v>75</v>
      </c>
      <c r="G28" s="134" t="s">
        <v>76</v>
      </c>
      <c r="H28" s="135"/>
      <c r="I28" s="135"/>
      <c r="J28" s="136"/>
      <c r="K28" s="129">
        <v>0</v>
      </c>
      <c r="L28" s="130"/>
      <c r="N28" s="53"/>
      <c r="O28" s="51"/>
    </row>
    <row r="29" spans="1:15" ht="19.5" thickBot="1" x14ac:dyDescent="0.3">
      <c r="A29" s="72">
        <v>20</v>
      </c>
      <c r="B29" s="139" t="s">
        <v>77</v>
      </c>
      <c r="C29" s="140"/>
      <c r="D29" s="141">
        <v>0.99</v>
      </c>
      <c r="E29" s="142"/>
      <c r="F29" s="39" t="s">
        <v>78</v>
      </c>
      <c r="G29" s="134" t="s">
        <v>79</v>
      </c>
      <c r="H29" s="135"/>
      <c r="I29" s="135"/>
      <c r="J29" s="136"/>
      <c r="K29" s="129">
        <v>6669</v>
      </c>
      <c r="L29" s="130"/>
      <c r="N29" s="53"/>
      <c r="O29" s="51"/>
    </row>
    <row r="30" spans="1:15" ht="15.75" x14ac:dyDescent="0.25">
      <c r="A30" s="131" t="s">
        <v>80</v>
      </c>
      <c r="B30" s="132"/>
      <c r="C30" s="132"/>
      <c r="D30" s="132"/>
      <c r="E30" s="133"/>
      <c r="F30" s="39" t="s">
        <v>81</v>
      </c>
      <c r="G30" s="134" t="s">
        <v>82</v>
      </c>
      <c r="H30" s="135"/>
      <c r="I30" s="135"/>
      <c r="J30" s="136"/>
      <c r="K30" s="129">
        <v>0</v>
      </c>
      <c r="L30" s="130"/>
    </row>
    <row r="31" spans="1:15" ht="15.75" x14ac:dyDescent="0.25">
      <c r="A31" s="70">
        <v>1</v>
      </c>
      <c r="B31" s="106" t="s">
        <v>83</v>
      </c>
      <c r="C31" s="107"/>
      <c r="D31" s="137" t="s">
        <v>84</v>
      </c>
      <c r="E31" s="138"/>
      <c r="F31" s="39">
        <v>25</v>
      </c>
      <c r="G31" s="73" t="s">
        <v>109</v>
      </c>
      <c r="H31" s="74"/>
      <c r="I31" s="74"/>
      <c r="J31" s="75"/>
      <c r="K31" s="199">
        <v>33.35</v>
      </c>
      <c r="L31" s="200"/>
    </row>
    <row r="32" spans="1:15" ht="15.75" x14ac:dyDescent="0.25">
      <c r="A32" s="211">
        <v>2</v>
      </c>
      <c r="B32" s="213" t="s">
        <v>86</v>
      </c>
      <c r="C32" s="214"/>
      <c r="D32" s="217">
        <v>27014.400000000001</v>
      </c>
      <c r="E32" s="218"/>
      <c r="F32" s="39">
        <v>26</v>
      </c>
      <c r="G32" s="73" t="s">
        <v>85</v>
      </c>
      <c r="H32" s="74"/>
      <c r="I32" s="74"/>
      <c r="J32" s="75"/>
      <c r="K32" s="199">
        <v>171.36</v>
      </c>
      <c r="L32" s="200"/>
    </row>
    <row r="33" spans="1:13" ht="15.75" x14ac:dyDescent="0.25">
      <c r="A33" s="212"/>
      <c r="B33" s="215"/>
      <c r="C33" s="216"/>
      <c r="D33" s="219"/>
      <c r="E33" s="220"/>
      <c r="F33" s="39">
        <v>27</v>
      </c>
      <c r="G33" s="105" t="s">
        <v>118</v>
      </c>
      <c r="H33" s="74"/>
      <c r="I33" s="74"/>
      <c r="J33" s="75"/>
      <c r="K33" s="209">
        <f>+H20*0.36</f>
        <v>205.63200000000001</v>
      </c>
      <c r="L33" s="210"/>
    </row>
    <row r="34" spans="1:13" ht="16.5" thickBot="1" x14ac:dyDescent="0.3">
      <c r="A34" s="70">
        <v>3</v>
      </c>
      <c r="B34" s="106" t="s">
        <v>88</v>
      </c>
      <c r="C34" s="107"/>
      <c r="D34" s="207">
        <v>26504.1</v>
      </c>
      <c r="E34" s="208"/>
      <c r="F34" s="76">
        <v>28</v>
      </c>
      <c r="G34" s="122" t="s">
        <v>87</v>
      </c>
      <c r="H34" s="123"/>
      <c r="I34" s="123"/>
      <c r="J34" s="124"/>
      <c r="K34" s="125">
        <f>+K16+K17+K25+K26+K27+K28+K29+K30+K32+K31+K33</f>
        <v>13816.838</v>
      </c>
      <c r="L34" s="126"/>
      <c r="M34" s="61"/>
    </row>
    <row r="35" spans="1:13" ht="16.5" thickBot="1" x14ac:dyDescent="0.3">
      <c r="A35" s="70">
        <v>4</v>
      </c>
      <c r="B35" s="106" t="s">
        <v>90</v>
      </c>
      <c r="C35" s="107"/>
      <c r="D35" s="207">
        <f>+D32-D34</f>
        <v>510.30000000000291</v>
      </c>
      <c r="E35" s="208"/>
      <c r="F35" s="76">
        <v>29</v>
      </c>
      <c r="G35" s="122" t="s">
        <v>89</v>
      </c>
      <c r="H35" s="123"/>
      <c r="I35" s="123"/>
      <c r="J35" s="124"/>
      <c r="K35" s="125">
        <v>0</v>
      </c>
      <c r="L35" s="126"/>
    </row>
    <row r="36" spans="1:13" ht="16.5" thickBot="1" x14ac:dyDescent="0.3">
      <c r="A36" s="70">
        <v>5</v>
      </c>
      <c r="B36" s="106" t="s">
        <v>92</v>
      </c>
      <c r="C36" s="107"/>
      <c r="D36" s="108">
        <v>1</v>
      </c>
      <c r="E36" s="109"/>
      <c r="F36" s="76">
        <v>30</v>
      </c>
      <c r="G36" s="117" t="s">
        <v>91</v>
      </c>
      <c r="H36" s="118"/>
      <c r="I36" s="118"/>
      <c r="J36" s="119"/>
      <c r="K36" s="120">
        <f>+E14+27</f>
        <v>45805</v>
      </c>
      <c r="L36" s="121"/>
    </row>
    <row r="37" spans="1:13" ht="16.5" thickBot="1" x14ac:dyDescent="0.3">
      <c r="A37" s="77">
        <v>6</v>
      </c>
      <c r="B37" s="113" t="s">
        <v>93</v>
      </c>
      <c r="C37" s="114"/>
      <c r="D37" s="205">
        <f>+D35*D36</f>
        <v>510.30000000000291</v>
      </c>
      <c r="E37" s="206"/>
      <c r="F37" s="110"/>
      <c r="G37" s="111"/>
      <c r="H37" s="111"/>
      <c r="I37" s="111"/>
      <c r="J37" s="111"/>
      <c r="K37" s="111"/>
      <c r="L37" s="112"/>
    </row>
    <row r="38" spans="1:13" ht="15.75" x14ac:dyDescent="0.25">
      <c r="A38" s="78"/>
      <c r="B38" s="79"/>
      <c r="C38" s="79"/>
      <c r="D38" s="79"/>
      <c r="E38" s="79"/>
      <c r="H38" s="81"/>
      <c r="I38" s="7"/>
      <c r="J38" s="82"/>
      <c r="K38" s="82"/>
    </row>
    <row r="39" spans="1:13" x14ac:dyDescent="0.25">
      <c r="A39" s="78"/>
      <c r="H39" s="81"/>
      <c r="I39" s="7"/>
      <c r="J39" s="81"/>
    </row>
    <row r="40" spans="1:13" x14ac:dyDescent="0.25">
      <c r="A40" s="78"/>
      <c r="I40" s="7"/>
      <c r="J40" s="7"/>
    </row>
    <row r="41" spans="1:13" ht="15.75" x14ac:dyDescent="0.25">
      <c r="A41" s="83"/>
      <c r="B41" s="84"/>
      <c r="C41" s="85"/>
      <c r="D41" s="85"/>
      <c r="E41" s="85"/>
      <c r="I41" s="7"/>
      <c r="J41" s="7"/>
    </row>
    <row r="42" spans="1:13" s="85" customFormat="1" x14ac:dyDescent="0.25">
      <c r="A42" s="80"/>
      <c r="B42" s="7"/>
      <c r="C42" s="7"/>
      <c r="D42" s="7"/>
      <c r="E42" s="7"/>
      <c r="F42" s="80"/>
      <c r="G42" s="7"/>
      <c r="H42" s="7"/>
      <c r="I42" s="7"/>
      <c r="J42" s="7"/>
      <c r="K42" s="7"/>
      <c r="L42" s="7"/>
    </row>
    <row r="43" spans="1:13" x14ac:dyDescent="0.25">
      <c r="F43" s="85"/>
      <c r="G43" s="85"/>
      <c r="H43" s="85"/>
      <c r="I43" s="85"/>
      <c r="J43" s="85"/>
      <c r="K43" s="85"/>
      <c r="L43" s="85"/>
    </row>
    <row r="100" spans="1:10" x14ac:dyDescent="0.25">
      <c r="A100" s="7"/>
      <c r="B100" s="86">
        <v>44682</v>
      </c>
      <c r="C100" s="87">
        <v>236688</v>
      </c>
      <c r="D100" s="88" t="s">
        <v>95</v>
      </c>
      <c r="E100" s="89">
        <f>L15-L39</f>
        <v>0</v>
      </c>
    </row>
    <row r="101" spans="1:10" x14ac:dyDescent="0.25">
      <c r="A101" s="7"/>
      <c r="B101" s="86">
        <v>44713</v>
      </c>
      <c r="C101" s="87">
        <v>316550</v>
      </c>
      <c r="D101" s="88" t="s">
        <v>96</v>
      </c>
      <c r="E101" s="89">
        <f>+E99+E100</f>
        <v>0</v>
      </c>
    </row>
    <row r="102" spans="1:10" x14ac:dyDescent="0.25">
      <c r="A102" s="7"/>
      <c r="B102" s="86">
        <v>44743</v>
      </c>
      <c r="C102" s="87">
        <v>189507</v>
      </c>
      <c r="D102" s="88" t="s">
        <v>97</v>
      </c>
      <c r="E102" s="90">
        <v>5000000</v>
      </c>
      <c r="F102" s="7"/>
      <c r="H102" s="80"/>
      <c r="J102" s="7"/>
    </row>
    <row r="103" spans="1:10" x14ac:dyDescent="0.25">
      <c r="A103" s="7"/>
      <c r="B103" s="86">
        <v>44774</v>
      </c>
      <c r="C103" s="87">
        <v>213115</v>
      </c>
      <c r="D103" s="88" t="s">
        <v>98</v>
      </c>
      <c r="E103" s="89">
        <f>+E101-E102</f>
        <v>-5000000</v>
      </c>
      <c r="F103" s="7"/>
      <c r="H103" s="80"/>
      <c r="J103" s="7"/>
    </row>
    <row r="104" spans="1:10" x14ac:dyDescent="0.25">
      <c r="A104" s="7"/>
      <c r="B104" s="86">
        <v>44805</v>
      </c>
      <c r="C104" s="87">
        <v>172794</v>
      </c>
      <c r="D104" s="88"/>
      <c r="E104" s="90"/>
      <c r="F104" s="7"/>
      <c r="H104" s="80"/>
      <c r="J104" s="7"/>
    </row>
    <row r="105" spans="1:10" x14ac:dyDescent="0.25">
      <c r="A105" s="7"/>
      <c r="B105" s="86">
        <v>44835</v>
      </c>
      <c r="C105" s="87">
        <v>206444</v>
      </c>
      <c r="D105" s="88" t="s">
        <v>99</v>
      </c>
      <c r="E105" s="87">
        <f>ROUND(E103*0.1%,0)</f>
        <v>-5000</v>
      </c>
      <c r="F105" s="7"/>
      <c r="H105" s="80"/>
      <c r="J105" s="7"/>
    </row>
    <row r="106" spans="1:10" ht="30" x14ac:dyDescent="0.25">
      <c r="A106" s="7"/>
      <c r="B106" s="86">
        <v>44866</v>
      </c>
      <c r="C106" s="87">
        <v>0</v>
      </c>
      <c r="D106" s="88" t="s">
        <v>100</v>
      </c>
      <c r="E106" s="87">
        <v>0</v>
      </c>
      <c r="F106" s="7"/>
      <c r="H106" s="80"/>
      <c r="J106" s="7"/>
    </row>
    <row r="107" spans="1:10" ht="15.75" thickBot="1" x14ac:dyDescent="0.3">
      <c r="A107" s="7"/>
      <c r="B107" s="86">
        <v>44896</v>
      </c>
      <c r="C107" s="87">
        <v>0</v>
      </c>
      <c r="D107" s="91"/>
      <c r="E107" s="92"/>
      <c r="F107" s="7"/>
      <c r="H107" s="80"/>
      <c r="J107" s="7"/>
    </row>
    <row r="108" spans="1:10" ht="30.75" thickBot="1" x14ac:dyDescent="0.3">
      <c r="A108" s="7"/>
      <c r="B108" s="93">
        <v>44927</v>
      </c>
      <c r="C108" s="94">
        <v>0</v>
      </c>
      <c r="D108" s="95" t="s">
        <v>101</v>
      </c>
      <c r="E108" s="96">
        <f>+E105-E106</f>
        <v>-5000</v>
      </c>
      <c r="F108" s="7"/>
      <c r="H108" s="80"/>
      <c r="J108" s="7"/>
    </row>
    <row r="109" spans="1:10" x14ac:dyDescent="0.25">
      <c r="F109" s="7"/>
      <c r="H109" s="80"/>
      <c r="J109" s="7"/>
    </row>
    <row r="110" spans="1:10" x14ac:dyDescent="0.25">
      <c r="F110" s="7"/>
      <c r="H110" s="80"/>
      <c r="J110" s="7"/>
    </row>
  </sheetData>
  <mergeCells count="89">
    <mergeCell ref="C4:H4"/>
    <mergeCell ref="B6:D6"/>
    <mergeCell ref="F6:F7"/>
    <mergeCell ref="G6:J7"/>
    <mergeCell ref="B7:D7"/>
    <mergeCell ref="K11:L13"/>
    <mergeCell ref="B12:D12"/>
    <mergeCell ref="K8:L8"/>
    <mergeCell ref="B9:D9"/>
    <mergeCell ref="G9:J9"/>
    <mergeCell ref="K9:L9"/>
    <mergeCell ref="B10:D10"/>
    <mergeCell ref="G10:L10"/>
    <mergeCell ref="C8:E8"/>
    <mergeCell ref="G8:J8"/>
    <mergeCell ref="B11:D11"/>
    <mergeCell ref="G11:G13"/>
    <mergeCell ref="H11:H13"/>
    <mergeCell ref="I11:I13"/>
    <mergeCell ref="J11:J13"/>
    <mergeCell ref="B14:D14"/>
    <mergeCell ref="K14:L14"/>
    <mergeCell ref="B15:D15"/>
    <mergeCell ref="K15:L15"/>
    <mergeCell ref="B16:C16"/>
    <mergeCell ref="G16:J16"/>
    <mergeCell ref="K16:L16"/>
    <mergeCell ref="B24:C24"/>
    <mergeCell ref="K24:L24"/>
    <mergeCell ref="B25:C25"/>
    <mergeCell ref="B17:C17"/>
    <mergeCell ref="G17:J17"/>
    <mergeCell ref="K17:L17"/>
    <mergeCell ref="B18:C19"/>
    <mergeCell ref="D18:D19"/>
    <mergeCell ref="E18:E19"/>
    <mergeCell ref="G18:J18"/>
    <mergeCell ref="K18:L18"/>
    <mergeCell ref="B22:C23"/>
    <mergeCell ref="D22:D23"/>
    <mergeCell ref="E22:E23"/>
    <mergeCell ref="K22:L22"/>
    <mergeCell ref="K23:L23"/>
    <mergeCell ref="B20:C20"/>
    <mergeCell ref="K20:L20"/>
    <mergeCell ref="B21:C21"/>
    <mergeCell ref="D21:E21"/>
    <mergeCell ref="K21:L21"/>
    <mergeCell ref="G25:J25"/>
    <mergeCell ref="K25:L25"/>
    <mergeCell ref="B27:C27"/>
    <mergeCell ref="G27:J27"/>
    <mergeCell ref="K27:L27"/>
    <mergeCell ref="B26:C26"/>
    <mergeCell ref="G26:I26"/>
    <mergeCell ref="K26:L26"/>
    <mergeCell ref="B28:C28"/>
    <mergeCell ref="G28:J28"/>
    <mergeCell ref="K28:L28"/>
    <mergeCell ref="B31:C31"/>
    <mergeCell ref="D31:E31"/>
    <mergeCell ref="K31:L31"/>
    <mergeCell ref="B29:C29"/>
    <mergeCell ref="D29:E29"/>
    <mergeCell ref="G29:J29"/>
    <mergeCell ref="K29:L29"/>
    <mergeCell ref="A30:E30"/>
    <mergeCell ref="G30:J30"/>
    <mergeCell ref="K30:L30"/>
    <mergeCell ref="B37:C37"/>
    <mergeCell ref="D37:E37"/>
    <mergeCell ref="F37:L37"/>
    <mergeCell ref="B34:C34"/>
    <mergeCell ref="D34:E34"/>
    <mergeCell ref="G34:J34"/>
    <mergeCell ref="K34:L34"/>
    <mergeCell ref="B35:C35"/>
    <mergeCell ref="D35:E35"/>
    <mergeCell ref="G35:J35"/>
    <mergeCell ref="K35:L35"/>
    <mergeCell ref="K33:L33"/>
    <mergeCell ref="A32:A33"/>
    <mergeCell ref="B32:C33"/>
    <mergeCell ref="D32:E33"/>
    <mergeCell ref="B36:C36"/>
    <mergeCell ref="D36:E36"/>
    <mergeCell ref="G36:J36"/>
    <mergeCell ref="K36:L36"/>
    <mergeCell ref="K32:L32"/>
  </mergeCells>
  <pageMargins left="0" right="0" top="0" bottom="0" header="0.3" footer="0.3"/>
  <pageSetup scale="6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9"/>
  <sheetViews>
    <sheetView topLeftCell="D1" workbookViewId="0">
      <selection activeCell="K34" sqref="K34:L34"/>
    </sheetView>
  </sheetViews>
  <sheetFormatPr defaultRowHeight="15" x14ac:dyDescent="0.25"/>
  <cols>
    <col min="1" max="1" width="4.42578125" style="80" customWidth="1"/>
    <col min="2" max="2" width="40.140625" style="7" customWidth="1"/>
    <col min="3" max="3" width="14.28515625" style="7" customWidth="1"/>
    <col min="4" max="4" width="12.7109375" style="7" customWidth="1"/>
    <col min="5" max="5" width="20.5703125" style="7" customWidth="1"/>
    <col min="6" max="6" width="5.7109375" style="80" customWidth="1"/>
    <col min="7" max="7" width="29.5703125" style="7" customWidth="1"/>
    <col min="8" max="8" width="12.7109375" style="7" customWidth="1"/>
    <col min="9" max="9" width="19.42578125" style="80" customWidth="1"/>
    <col min="10" max="10" width="20.85546875" style="80" customWidth="1"/>
    <col min="11" max="11" width="13.7109375" style="7" bestFit="1" customWidth="1"/>
    <col min="12" max="12" width="15.42578125" style="7" bestFit="1" customWidth="1"/>
    <col min="13" max="13" width="14.140625" style="7" bestFit="1" customWidth="1"/>
    <col min="14" max="14" width="9.140625" style="7"/>
    <col min="15" max="15" width="12.7109375" style="7" bestFit="1" customWidth="1"/>
    <col min="16" max="16384" width="9.140625" style="7"/>
  </cols>
  <sheetData>
    <row r="1" spans="1:12" ht="15.75" x14ac:dyDescent="0.25">
      <c r="A1" s="1"/>
      <c r="B1" s="2"/>
      <c r="C1" s="2"/>
      <c r="D1" s="2"/>
      <c r="E1" s="3" t="s">
        <v>0</v>
      </c>
      <c r="F1" s="4"/>
      <c r="G1" s="2"/>
      <c r="H1" s="2"/>
      <c r="I1" s="2"/>
      <c r="J1" s="2"/>
      <c r="K1" s="5"/>
      <c r="L1" s="6"/>
    </row>
    <row r="2" spans="1:12" s="11" customFormat="1" ht="18.75" x14ac:dyDescent="0.25">
      <c r="A2" s="8"/>
      <c r="B2" s="9"/>
      <c r="C2" s="9"/>
      <c r="D2" s="9"/>
      <c r="E2" s="10" t="s">
        <v>1</v>
      </c>
      <c r="G2" s="9"/>
      <c r="H2" s="9"/>
      <c r="I2" s="9"/>
      <c r="J2" s="9"/>
      <c r="K2" s="9"/>
      <c r="L2" s="12"/>
    </row>
    <row r="3" spans="1:12" s="18" customFormat="1" ht="21" thickBot="1" x14ac:dyDescent="0.5">
      <c r="A3" s="13"/>
      <c r="B3" s="14"/>
      <c r="C3" s="14"/>
      <c r="D3" s="14"/>
      <c r="E3" s="15" t="s">
        <v>2</v>
      </c>
      <c r="F3" s="16"/>
      <c r="G3" s="14"/>
      <c r="H3" s="14"/>
      <c r="I3" s="14"/>
      <c r="J3" s="14"/>
      <c r="K3" s="14"/>
      <c r="L3" s="17"/>
    </row>
    <row r="4" spans="1:12" s="11" customFormat="1" ht="19.5" thickBot="1" x14ac:dyDescent="0.3">
      <c r="A4" s="8"/>
      <c r="B4" s="19"/>
      <c r="C4" s="189" t="s">
        <v>3</v>
      </c>
      <c r="D4" s="189"/>
      <c r="E4" s="189"/>
      <c r="F4" s="189"/>
      <c r="G4" s="189"/>
      <c r="H4" s="189"/>
      <c r="I4" s="19"/>
      <c r="J4" s="19"/>
      <c r="K4" s="20" t="s">
        <v>4</v>
      </c>
      <c r="L4" s="21"/>
    </row>
    <row r="5" spans="1:12" ht="16.5" thickBot="1" x14ac:dyDescent="0.3">
      <c r="A5" s="22"/>
      <c r="B5" s="23"/>
      <c r="C5" s="23"/>
      <c r="D5" s="23"/>
      <c r="E5" s="24"/>
      <c r="F5" s="25"/>
      <c r="G5" s="23"/>
      <c r="H5" s="23"/>
      <c r="I5" s="26" t="s">
        <v>5</v>
      </c>
      <c r="J5" s="27"/>
      <c r="K5" s="28" t="s">
        <v>6</v>
      </c>
      <c r="L5" s="29"/>
    </row>
    <row r="6" spans="1:12" ht="67.5" x14ac:dyDescent="0.25">
      <c r="A6" s="30">
        <v>1</v>
      </c>
      <c r="B6" s="190" t="s">
        <v>7</v>
      </c>
      <c r="C6" s="191"/>
      <c r="D6" s="192"/>
      <c r="E6" s="31" t="s">
        <v>8</v>
      </c>
      <c r="F6" s="193">
        <v>21</v>
      </c>
      <c r="G6" s="195" t="s">
        <v>9</v>
      </c>
      <c r="H6" s="196"/>
      <c r="I6" s="196"/>
      <c r="J6" s="197"/>
      <c r="K6" s="32" t="s">
        <v>10</v>
      </c>
      <c r="L6" s="33" t="s">
        <v>11</v>
      </c>
    </row>
    <row r="7" spans="1:12" ht="18.75" x14ac:dyDescent="0.25">
      <c r="A7" s="34">
        <v>2</v>
      </c>
      <c r="B7" s="155" t="s">
        <v>12</v>
      </c>
      <c r="C7" s="173"/>
      <c r="D7" s="156"/>
      <c r="E7" s="35">
        <v>1632728</v>
      </c>
      <c r="F7" s="194"/>
      <c r="G7" s="159"/>
      <c r="H7" s="198"/>
      <c r="I7" s="198"/>
      <c r="J7" s="160"/>
      <c r="K7" s="36">
        <v>3.07</v>
      </c>
      <c r="L7" s="37" t="s">
        <v>13</v>
      </c>
    </row>
    <row r="8" spans="1:12" ht="18.75" x14ac:dyDescent="0.25">
      <c r="A8" s="34">
        <v>3</v>
      </c>
      <c r="B8" s="38" t="s">
        <v>14</v>
      </c>
      <c r="C8" s="183" t="s">
        <v>15</v>
      </c>
      <c r="D8" s="184"/>
      <c r="E8" s="185"/>
      <c r="F8" s="39">
        <v>22</v>
      </c>
      <c r="G8" s="134" t="s">
        <v>16</v>
      </c>
      <c r="H8" s="135"/>
      <c r="I8" s="135"/>
      <c r="J8" s="136"/>
      <c r="K8" s="143" t="s">
        <v>17</v>
      </c>
      <c r="L8" s="150"/>
    </row>
    <row r="9" spans="1:12" ht="18.75" x14ac:dyDescent="0.25">
      <c r="A9" s="34">
        <v>4</v>
      </c>
      <c r="B9" s="155" t="s">
        <v>18</v>
      </c>
      <c r="C9" s="173"/>
      <c r="D9" s="156"/>
      <c r="E9" s="40" t="s">
        <v>19</v>
      </c>
      <c r="F9" s="41">
        <v>23</v>
      </c>
      <c r="G9" s="134" t="s">
        <v>20</v>
      </c>
      <c r="H9" s="135"/>
      <c r="I9" s="135"/>
      <c r="J9" s="136"/>
      <c r="K9" s="174">
        <f>ROUND(E24*K7,0)</f>
        <v>0</v>
      </c>
      <c r="L9" s="175"/>
    </row>
    <row r="10" spans="1:12" ht="18.75" x14ac:dyDescent="0.25">
      <c r="A10" s="34">
        <v>5</v>
      </c>
      <c r="B10" s="155" t="s">
        <v>21</v>
      </c>
      <c r="C10" s="173"/>
      <c r="D10" s="156"/>
      <c r="E10" s="40" t="s">
        <v>22</v>
      </c>
      <c r="F10" s="42">
        <v>24</v>
      </c>
      <c r="G10" s="122" t="s">
        <v>23</v>
      </c>
      <c r="H10" s="123"/>
      <c r="I10" s="123"/>
      <c r="J10" s="123"/>
      <c r="K10" s="123"/>
      <c r="L10" s="182"/>
    </row>
    <row r="11" spans="1:12" ht="18.75" x14ac:dyDescent="0.25">
      <c r="A11" s="34">
        <v>6</v>
      </c>
      <c r="B11" s="155" t="s">
        <v>24</v>
      </c>
      <c r="C11" s="173"/>
      <c r="D11" s="156"/>
      <c r="E11" s="40" t="s">
        <v>25</v>
      </c>
      <c r="F11" s="39" t="s">
        <v>26</v>
      </c>
      <c r="G11" s="186" t="s">
        <v>27</v>
      </c>
      <c r="H11" s="186" t="s">
        <v>28</v>
      </c>
      <c r="I11" s="186" t="s">
        <v>29</v>
      </c>
      <c r="J11" s="186" t="s">
        <v>30</v>
      </c>
      <c r="K11" s="176" t="s">
        <v>31</v>
      </c>
      <c r="L11" s="177"/>
    </row>
    <row r="12" spans="1:12" ht="19.5" thickBot="1" x14ac:dyDescent="0.3">
      <c r="A12" s="34" t="s">
        <v>32</v>
      </c>
      <c r="B12" s="155" t="s">
        <v>33</v>
      </c>
      <c r="C12" s="173"/>
      <c r="D12" s="156"/>
      <c r="E12" s="40" t="s">
        <v>34</v>
      </c>
      <c r="F12" s="39"/>
      <c r="G12" s="187"/>
      <c r="H12" s="187"/>
      <c r="I12" s="187"/>
      <c r="J12" s="187"/>
      <c r="K12" s="178"/>
      <c r="L12" s="179"/>
    </row>
    <row r="13" spans="1:12" ht="19.5" thickBot="1" x14ac:dyDescent="0.3">
      <c r="A13" s="34">
        <v>7</v>
      </c>
      <c r="B13" s="43" t="s">
        <v>35</v>
      </c>
      <c r="C13" s="44">
        <v>45383</v>
      </c>
      <c r="D13" s="45" t="s">
        <v>36</v>
      </c>
      <c r="E13" s="46">
        <v>45412</v>
      </c>
      <c r="F13" s="39"/>
      <c r="G13" s="188"/>
      <c r="H13" s="188"/>
      <c r="I13" s="188"/>
      <c r="J13" s="188"/>
      <c r="K13" s="180"/>
      <c r="L13" s="181"/>
    </row>
    <row r="14" spans="1:12" ht="18.75" x14ac:dyDescent="0.25">
      <c r="A14" s="34">
        <v>8</v>
      </c>
      <c r="B14" s="155" t="s">
        <v>37</v>
      </c>
      <c r="C14" s="173"/>
      <c r="D14" s="156"/>
      <c r="E14" s="47">
        <v>45413</v>
      </c>
      <c r="F14" s="39" t="s">
        <v>38</v>
      </c>
      <c r="G14" s="48" t="s">
        <v>39</v>
      </c>
      <c r="H14" s="36">
        <v>27</v>
      </c>
      <c r="I14" s="36">
        <v>0</v>
      </c>
      <c r="J14" s="36">
        <v>140</v>
      </c>
      <c r="K14" s="174">
        <f>+H14*J14</f>
        <v>3780</v>
      </c>
      <c r="L14" s="175"/>
    </row>
    <row r="15" spans="1:12" ht="18.75" x14ac:dyDescent="0.25">
      <c r="A15" s="34">
        <v>9</v>
      </c>
      <c r="B15" s="155" t="s">
        <v>40</v>
      </c>
      <c r="C15" s="173"/>
      <c r="D15" s="156"/>
      <c r="E15" s="40" t="s">
        <v>41</v>
      </c>
      <c r="F15" s="39" t="s">
        <v>42</v>
      </c>
      <c r="G15" s="48" t="s">
        <v>43</v>
      </c>
      <c r="H15" s="36">
        <v>0</v>
      </c>
      <c r="I15" s="36">
        <f>+I14*2</f>
        <v>0</v>
      </c>
      <c r="J15" s="36">
        <v>0</v>
      </c>
      <c r="K15" s="174">
        <f>+H15*J15</f>
        <v>0</v>
      </c>
      <c r="L15" s="175"/>
    </row>
    <row r="16" spans="1:12" ht="67.5" x14ac:dyDescent="0.25">
      <c r="A16" s="34">
        <v>10</v>
      </c>
      <c r="B16" s="155" t="s">
        <v>44</v>
      </c>
      <c r="C16" s="156"/>
      <c r="D16" s="49" t="s">
        <v>45</v>
      </c>
      <c r="E16" s="50" t="s">
        <v>46</v>
      </c>
      <c r="F16" s="39" t="s">
        <v>47</v>
      </c>
      <c r="G16" s="143" t="s">
        <v>48</v>
      </c>
      <c r="H16" s="144"/>
      <c r="I16" s="144"/>
      <c r="J16" s="145"/>
      <c r="K16" s="174">
        <f>K14+K15</f>
        <v>3780</v>
      </c>
      <c r="L16" s="175"/>
    </row>
    <row r="17" spans="1:15" ht="18.75" x14ac:dyDescent="0.25">
      <c r="A17" s="34">
        <v>11</v>
      </c>
      <c r="B17" s="155" t="s">
        <v>49</v>
      </c>
      <c r="C17" s="156"/>
      <c r="D17" s="36">
        <v>6767.82</v>
      </c>
      <c r="E17" s="37">
        <v>630.75</v>
      </c>
      <c r="F17" s="39" t="s">
        <v>50</v>
      </c>
      <c r="G17" s="134" t="s">
        <v>51</v>
      </c>
      <c r="H17" s="135"/>
      <c r="I17" s="135"/>
      <c r="J17" s="136"/>
      <c r="K17" s="143">
        <v>0</v>
      </c>
      <c r="L17" s="150"/>
      <c r="O17" s="51"/>
    </row>
    <row r="18" spans="1:15" x14ac:dyDescent="0.25">
      <c r="A18" s="52">
        <v>12</v>
      </c>
      <c r="B18" s="157" t="s">
        <v>52</v>
      </c>
      <c r="C18" s="158"/>
      <c r="D18" s="161">
        <v>6682.26</v>
      </c>
      <c r="E18" s="163">
        <v>601.72</v>
      </c>
      <c r="F18" s="39" t="s">
        <v>53</v>
      </c>
      <c r="G18" s="134" t="s">
        <v>54</v>
      </c>
      <c r="H18" s="135"/>
      <c r="I18" s="135"/>
      <c r="J18" s="136"/>
      <c r="K18" s="143"/>
      <c r="L18" s="150"/>
      <c r="N18" s="53"/>
      <c r="O18" s="51"/>
    </row>
    <row r="19" spans="1:15" x14ac:dyDescent="0.25">
      <c r="A19" s="54"/>
      <c r="B19" s="159"/>
      <c r="C19" s="160"/>
      <c r="D19" s="162"/>
      <c r="E19" s="164"/>
      <c r="F19" s="39"/>
      <c r="G19" s="48"/>
      <c r="H19" s="48"/>
      <c r="I19" s="55" t="s">
        <v>55</v>
      </c>
      <c r="J19" s="48"/>
      <c r="K19" s="56"/>
      <c r="L19" s="57"/>
      <c r="N19" s="53"/>
      <c r="O19" s="51"/>
    </row>
    <row r="20" spans="1:15" ht="18.75" x14ac:dyDescent="0.25">
      <c r="A20" s="34">
        <v>13</v>
      </c>
      <c r="B20" s="153" t="s">
        <v>56</v>
      </c>
      <c r="C20" s="154"/>
      <c r="D20" s="58">
        <f>D17-D18</f>
        <v>85.559999999999491</v>
      </c>
      <c r="E20" s="59">
        <f>E17-E18</f>
        <v>29.029999999999973</v>
      </c>
      <c r="F20" s="39" t="s">
        <v>38</v>
      </c>
      <c r="G20" s="48" t="s">
        <v>39</v>
      </c>
      <c r="H20" s="60">
        <v>565</v>
      </c>
      <c r="I20" s="36">
        <v>6.1</v>
      </c>
      <c r="J20" s="36"/>
      <c r="K20" s="143">
        <f>+H20*I20</f>
        <v>3446.5</v>
      </c>
      <c r="L20" s="150"/>
      <c r="N20" s="61"/>
      <c r="O20" s="51"/>
    </row>
    <row r="21" spans="1:15" ht="18.75" x14ac:dyDescent="0.25">
      <c r="A21" s="34">
        <v>14</v>
      </c>
      <c r="B21" s="155" t="s">
        <v>57</v>
      </c>
      <c r="C21" s="156"/>
      <c r="D21" s="129">
        <v>10</v>
      </c>
      <c r="E21" s="130"/>
      <c r="F21" s="39" t="s">
        <v>42</v>
      </c>
      <c r="G21" s="48" t="s">
        <v>43</v>
      </c>
      <c r="H21" s="60">
        <v>0</v>
      </c>
      <c r="I21" s="36">
        <v>0</v>
      </c>
      <c r="J21" s="36"/>
      <c r="K21" s="143">
        <v>0</v>
      </c>
      <c r="L21" s="150"/>
      <c r="N21" s="53"/>
      <c r="O21" s="51"/>
    </row>
    <row r="22" spans="1:15" ht="15.75" x14ac:dyDescent="0.25">
      <c r="A22" s="52">
        <v>15</v>
      </c>
      <c r="B22" s="165" t="s">
        <v>58</v>
      </c>
      <c r="C22" s="166"/>
      <c r="D22" s="169">
        <f>D20*D21</f>
        <v>855.59999999999491</v>
      </c>
      <c r="E22" s="171">
        <f>E20*D21</f>
        <v>290.29999999999973</v>
      </c>
      <c r="F22" s="42" t="s">
        <v>59</v>
      </c>
      <c r="G22" s="48" t="s">
        <v>60</v>
      </c>
      <c r="H22" s="60">
        <v>0</v>
      </c>
      <c r="I22" s="36">
        <v>0</v>
      </c>
      <c r="J22" s="36"/>
      <c r="K22" s="143">
        <f>IF((I19="YES"),((I22*H22)),((J22*H22)))</f>
        <v>0</v>
      </c>
      <c r="L22" s="150"/>
      <c r="N22" s="53"/>
      <c r="O22" s="51"/>
    </row>
    <row r="23" spans="1:15" ht="15.75" x14ac:dyDescent="0.25">
      <c r="A23" s="54"/>
      <c r="B23" s="167"/>
      <c r="C23" s="168"/>
      <c r="D23" s="170"/>
      <c r="E23" s="172"/>
      <c r="F23" s="42" t="s">
        <v>61</v>
      </c>
      <c r="G23" s="48" t="s">
        <v>62</v>
      </c>
      <c r="H23" s="60">
        <v>0</v>
      </c>
      <c r="I23" s="36">
        <v>0</v>
      </c>
      <c r="J23" s="36"/>
      <c r="K23" s="143">
        <f>IF((I19="YES"),((I23*H23)),((J23*H23)))</f>
        <v>0</v>
      </c>
      <c r="L23" s="150"/>
      <c r="N23" s="53"/>
      <c r="O23" s="51"/>
    </row>
    <row r="24" spans="1:15" ht="18.75" x14ac:dyDescent="0.25">
      <c r="A24" s="39">
        <v>16</v>
      </c>
      <c r="B24" s="153" t="s">
        <v>63</v>
      </c>
      <c r="C24" s="154"/>
      <c r="D24" s="62">
        <f>IF((D22&gt;E22),(D22-E22), 0)</f>
        <v>565.29999999999518</v>
      </c>
      <c r="E24" s="40">
        <f>IF((E22&gt;D22),(E22-D22), 0)</f>
        <v>0</v>
      </c>
      <c r="F24" s="39"/>
      <c r="G24" s="63"/>
      <c r="H24" s="63"/>
      <c r="I24" s="36"/>
      <c r="J24" s="36"/>
      <c r="K24" s="129"/>
      <c r="L24" s="130"/>
      <c r="N24" s="53"/>
      <c r="O24" s="51"/>
    </row>
    <row r="25" spans="1:15" ht="15.75" x14ac:dyDescent="0.25">
      <c r="A25" s="39">
        <v>17</v>
      </c>
      <c r="B25" s="122" t="s">
        <v>64</v>
      </c>
      <c r="C25" s="124"/>
      <c r="D25" s="64">
        <v>0</v>
      </c>
      <c r="E25" s="65">
        <v>0</v>
      </c>
      <c r="F25" s="39" t="s">
        <v>65</v>
      </c>
      <c r="G25" s="143" t="s">
        <v>66</v>
      </c>
      <c r="H25" s="144"/>
      <c r="I25" s="144"/>
      <c r="J25" s="145"/>
      <c r="K25" s="146">
        <f>K20+K21+K22+K23</f>
        <v>3446.5</v>
      </c>
      <c r="L25" s="147"/>
      <c r="N25" s="53"/>
      <c r="O25" s="51"/>
    </row>
    <row r="26" spans="1:15" ht="15.75" x14ac:dyDescent="0.25">
      <c r="A26" s="39">
        <v>18</v>
      </c>
      <c r="B26" s="122" t="s">
        <v>67</v>
      </c>
      <c r="C26" s="124"/>
      <c r="D26" s="65">
        <f>+D24-D25</f>
        <v>565.29999999999518</v>
      </c>
      <c r="E26" s="65">
        <f>+E24-E25</f>
        <v>0</v>
      </c>
      <c r="F26" s="39" t="s">
        <v>68</v>
      </c>
      <c r="G26" s="151" t="s">
        <v>69</v>
      </c>
      <c r="H26" s="152"/>
      <c r="I26" s="152"/>
      <c r="J26" s="66"/>
      <c r="K26" s="146">
        <v>310.19</v>
      </c>
      <c r="L26" s="147"/>
      <c r="N26" s="53"/>
      <c r="O26" s="51"/>
    </row>
    <row r="27" spans="1:15" ht="18.75" x14ac:dyDescent="0.25">
      <c r="A27" s="67">
        <v>19</v>
      </c>
      <c r="B27" s="148" t="s">
        <v>70</v>
      </c>
      <c r="C27" s="149"/>
      <c r="D27" s="68">
        <v>0.23400000000000001</v>
      </c>
      <c r="E27" s="69">
        <v>0</v>
      </c>
      <c r="F27" s="39" t="s">
        <v>71</v>
      </c>
      <c r="G27" s="134" t="s">
        <v>72</v>
      </c>
      <c r="H27" s="135"/>
      <c r="I27" s="135"/>
      <c r="J27" s="136"/>
      <c r="K27" s="143">
        <v>-169.5</v>
      </c>
      <c r="L27" s="150"/>
      <c r="N27" s="53"/>
      <c r="O27" s="51"/>
    </row>
    <row r="28" spans="1:15" ht="30" x14ac:dyDescent="0.25">
      <c r="A28" s="70" t="s">
        <v>73</v>
      </c>
      <c r="B28" s="106" t="s">
        <v>74</v>
      </c>
      <c r="C28" s="107"/>
      <c r="D28" s="71">
        <f>+D27*D21</f>
        <v>2.3400000000000003</v>
      </c>
      <c r="E28" s="69">
        <f>+E27*D21</f>
        <v>0</v>
      </c>
      <c r="F28" s="39" t="s">
        <v>75</v>
      </c>
      <c r="G28" s="134" t="s">
        <v>76</v>
      </c>
      <c r="H28" s="135"/>
      <c r="I28" s="135"/>
      <c r="J28" s="136"/>
      <c r="K28" s="129">
        <v>0</v>
      </c>
      <c r="L28" s="130"/>
      <c r="N28" s="53"/>
      <c r="O28" s="51"/>
    </row>
    <row r="29" spans="1:15" ht="19.5" thickBot="1" x14ac:dyDescent="0.3">
      <c r="A29" s="72">
        <v>20</v>
      </c>
      <c r="B29" s="139" t="s">
        <v>77</v>
      </c>
      <c r="C29" s="140"/>
      <c r="D29" s="141">
        <v>0.99</v>
      </c>
      <c r="E29" s="142"/>
      <c r="F29" s="39" t="s">
        <v>78</v>
      </c>
      <c r="G29" s="134" t="s">
        <v>79</v>
      </c>
      <c r="H29" s="135"/>
      <c r="I29" s="135"/>
      <c r="J29" s="136"/>
      <c r="K29" s="129">
        <v>0</v>
      </c>
      <c r="L29" s="130"/>
      <c r="N29" s="53"/>
      <c r="O29" s="51"/>
    </row>
    <row r="30" spans="1:15" ht="15.75" x14ac:dyDescent="0.25">
      <c r="A30" s="131" t="s">
        <v>80</v>
      </c>
      <c r="B30" s="132"/>
      <c r="C30" s="132"/>
      <c r="D30" s="132"/>
      <c r="E30" s="133"/>
      <c r="F30" s="39" t="s">
        <v>81</v>
      </c>
      <c r="G30" s="134" t="s">
        <v>82</v>
      </c>
      <c r="H30" s="135"/>
      <c r="I30" s="135"/>
      <c r="J30" s="136"/>
      <c r="K30" s="129">
        <v>0</v>
      </c>
      <c r="L30" s="130"/>
    </row>
    <row r="31" spans="1:15" ht="15.75" x14ac:dyDescent="0.25">
      <c r="A31" s="70">
        <v>1</v>
      </c>
      <c r="B31" s="106" t="s">
        <v>83</v>
      </c>
      <c r="C31" s="107"/>
      <c r="D31" s="137" t="s">
        <v>84</v>
      </c>
      <c r="E31" s="138"/>
      <c r="F31" s="39">
        <v>25</v>
      </c>
      <c r="G31" s="73" t="s">
        <v>103</v>
      </c>
      <c r="H31" s="74"/>
      <c r="I31" s="74"/>
      <c r="J31" s="75"/>
      <c r="K31" s="129">
        <v>0</v>
      </c>
      <c r="L31" s="130"/>
    </row>
    <row r="32" spans="1:15" ht="15.75" x14ac:dyDescent="0.25">
      <c r="A32" s="70">
        <v>2</v>
      </c>
      <c r="B32" s="106" t="s">
        <v>86</v>
      </c>
      <c r="C32" s="107"/>
      <c r="D32" s="127">
        <v>21582</v>
      </c>
      <c r="E32" s="128"/>
      <c r="F32" s="39">
        <v>26</v>
      </c>
      <c r="G32" s="73" t="s">
        <v>85</v>
      </c>
      <c r="H32" s="74"/>
      <c r="I32" s="74"/>
      <c r="J32" s="75"/>
      <c r="K32" s="129">
        <v>45.2</v>
      </c>
      <c r="L32" s="130"/>
    </row>
    <row r="33" spans="1:13" ht="15.75" x14ac:dyDescent="0.25">
      <c r="A33" s="70">
        <v>3</v>
      </c>
      <c r="B33" s="106" t="s">
        <v>88</v>
      </c>
      <c r="C33" s="107"/>
      <c r="D33" s="127">
        <v>20952.400000000001</v>
      </c>
      <c r="E33" s="128"/>
      <c r="F33" s="39">
        <v>27</v>
      </c>
      <c r="G33" s="122" t="s">
        <v>87</v>
      </c>
      <c r="H33" s="123"/>
      <c r="I33" s="123"/>
      <c r="J33" s="124"/>
      <c r="K33" s="125">
        <f>+K16+K17+K25+K26+K27+K28+K29+K30+K32</f>
        <v>7412.3899999999994</v>
      </c>
      <c r="L33" s="126"/>
      <c r="M33" s="61"/>
    </row>
    <row r="34" spans="1:13" ht="16.5" thickBot="1" x14ac:dyDescent="0.3">
      <c r="A34" s="70">
        <v>4</v>
      </c>
      <c r="B34" s="106" t="s">
        <v>90</v>
      </c>
      <c r="C34" s="107"/>
      <c r="D34" s="127">
        <f>+D32-D33</f>
        <v>629.59999999999854</v>
      </c>
      <c r="E34" s="128"/>
      <c r="F34" s="76">
        <v>28</v>
      </c>
      <c r="G34" s="122" t="s">
        <v>89</v>
      </c>
      <c r="H34" s="123"/>
      <c r="I34" s="123"/>
      <c r="J34" s="124"/>
      <c r="K34" s="125">
        <v>0</v>
      </c>
      <c r="L34" s="126"/>
    </row>
    <row r="35" spans="1:13" ht="16.5" thickBot="1" x14ac:dyDescent="0.3">
      <c r="A35" s="70">
        <v>5</v>
      </c>
      <c r="B35" s="106" t="s">
        <v>92</v>
      </c>
      <c r="C35" s="107"/>
      <c r="D35" s="108">
        <v>1</v>
      </c>
      <c r="E35" s="109"/>
      <c r="F35" s="76">
        <v>29</v>
      </c>
      <c r="G35" s="117" t="s">
        <v>91</v>
      </c>
      <c r="H35" s="118"/>
      <c r="I35" s="118"/>
      <c r="J35" s="119"/>
      <c r="K35" s="120">
        <f>+E14+27</f>
        <v>45440</v>
      </c>
      <c r="L35" s="121"/>
    </row>
    <row r="36" spans="1:13" ht="16.5" thickBot="1" x14ac:dyDescent="0.3">
      <c r="A36" s="77">
        <v>6</v>
      </c>
      <c r="B36" s="113" t="s">
        <v>93</v>
      </c>
      <c r="C36" s="114"/>
      <c r="D36" s="115">
        <f>+D34*D35</f>
        <v>629.59999999999854</v>
      </c>
      <c r="E36" s="116"/>
      <c r="F36" s="110" t="e">
        <f ca="1">SpellNumber(K34)</f>
        <v>#NAME?</v>
      </c>
      <c r="G36" s="111"/>
      <c r="H36" s="111"/>
      <c r="I36" s="111"/>
      <c r="J36" s="111"/>
      <c r="K36" s="111"/>
      <c r="L36" s="112"/>
    </row>
    <row r="37" spans="1:13" ht="15.75" x14ac:dyDescent="0.25">
      <c r="A37" s="78"/>
      <c r="B37" s="79"/>
      <c r="C37" s="79"/>
      <c r="D37" s="79"/>
      <c r="E37" s="79"/>
      <c r="H37" s="81"/>
      <c r="I37" s="7"/>
      <c r="J37" s="82"/>
      <c r="K37" s="82"/>
    </row>
    <row r="38" spans="1:13" x14ac:dyDescent="0.25">
      <c r="A38" s="78"/>
      <c r="H38" s="81"/>
      <c r="I38" s="7"/>
      <c r="J38" s="81"/>
    </row>
    <row r="39" spans="1:13" x14ac:dyDescent="0.25">
      <c r="A39" s="78"/>
      <c r="I39" s="7"/>
      <c r="J39" s="7"/>
    </row>
    <row r="40" spans="1:13" ht="15.75" x14ac:dyDescent="0.25">
      <c r="A40" s="83"/>
      <c r="B40" s="84"/>
      <c r="C40" s="85"/>
      <c r="D40" s="85"/>
      <c r="E40" s="85"/>
      <c r="I40" s="7"/>
      <c r="J40" s="7"/>
    </row>
    <row r="41" spans="1:13" s="85" customFormat="1" x14ac:dyDescent="0.25">
      <c r="A41" s="80"/>
      <c r="B41" s="7"/>
      <c r="C41" s="7"/>
      <c r="D41" s="7"/>
      <c r="E41" s="7"/>
      <c r="F41" s="80"/>
      <c r="G41" s="7"/>
      <c r="H41" s="7"/>
      <c r="I41" s="7"/>
      <c r="J41" s="7"/>
      <c r="K41" s="7"/>
      <c r="L41" s="7"/>
    </row>
    <row r="42" spans="1:13" x14ac:dyDescent="0.25">
      <c r="F42" s="85"/>
      <c r="G42" s="85"/>
      <c r="H42" s="85"/>
      <c r="I42" s="85"/>
      <c r="J42" s="85" t="s">
        <v>94</v>
      </c>
      <c r="K42" s="85"/>
      <c r="L42" s="85"/>
    </row>
    <row r="99" spans="1:10" x14ac:dyDescent="0.25">
      <c r="A99" s="7"/>
      <c r="B99" s="86">
        <v>44682</v>
      </c>
      <c r="C99" s="87">
        <v>236688</v>
      </c>
      <c r="D99" s="88" t="s">
        <v>95</v>
      </c>
      <c r="E99" s="89">
        <f>L15-L38</f>
        <v>0</v>
      </c>
    </row>
    <row r="100" spans="1:10" x14ac:dyDescent="0.25">
      <c r="A100" s="7"/>
      <c r="B100" s="86">
        <v>44713</v>
      </c>
      <c r="C100" s="87">
        <v>316550</v>
      </c>
      <c r="D100" s="88" t="s">
        <v>96</v>
      </c>
      <c r="E100" s="89">
        <f>+E98+E99</f>
        <v>0</v>
      </c>
    </row>
    <row r="101" spans="1:10" x14ac:dyDescent="0.25">
      <c r="A101" s="7"/>
      <c r="B101" s="86">
        <v>44743</v>
      </c>
      <c r="C101" s="87">
        <v>189507</v>
      </c>
      <c r="D101" s="88" t="s">
        <v>97</v>
      </c>
      <c r="E101" s="90">
        <v>5000000</v>
      </c>
      <c r="F101" s="7"/>
      <c r="H101" s="80"/>
      <c r="J101" s="7"/>
    </row>
    <row r="102" spans="1:10" x14ac:dyDescent="0.25">
      <c r="A102" s="7"/>
      <c r="B102" s="86">
        <v>44774</v>
      </c>
      <c r="C102" s="87">
        <v>213115</v>
      </c>
      <c r="D102" s="88" t="s">
        <v>98</v>
      </c>
      <c r="E102" s="89">
        <f>+E100-E101</f>
        <v>-5000000</v>
      </c>
      <c r="F102" s="7"/>
      <c r="H102" s="80"/>
      <c r="J102" s="7"/>
    </row>
    <row r="103" spans="1:10" x14ac:dyDescent="0.25">
      <c r="A103" s="7"/>
      <c r="B103" s="86">
        <v>44805</v>
      </c>
      <c r="C103" s="87">
        <v>172794</v>
      </c>
      <c r="D103" s="88"/>
      <c r="E103" s="90"/>
      <c r="F103" s="7"/>
      <c r="H103" s="80"/>
      <c r="J103" s="7"/>
    </row>
    <row r="104" spans="1:10" x14ac:dyDescent="0.25">
      <c r="A104" s="7"/>
      <c r="B104" s="86">
        <v>44835</v>
      </c>
      <c r="C104" s="87">
        <v>206444</v>
      </c>
      <c r="D104" s="88" t="s">
        <v>99</v>
      </c>
      <c r="E104" s="87">
        <f>ROUND(E102*0.1%,0)</f>
        <v>-5000</v>
      </c>
      <c r="F104" s="7"/>
      <c r="H104" s="80"/>
      <c r="J104" s="7"/>
    </row>
    <row r="105" spans="1:10" ht="30" x14ac:dyDescent="0.25">
      <c r="A105" s="7"/>
      <c r="B105" s="86">
        <v>44866</v>
      </c>
      <c r="C105" s="87">
        <v>0</v>
      </c>
      <c r="D105" s="88" t="s">
        <v>100</v>
      </c>
      <c r="E105" s="87">
        <v>0</v>
      </c>
      <c r="F105" s="7"/>
      <c r="H105" s="80"/>
      <c r="J105" s="7"/>
    </row>
    <row r="106" spans="1:10" ht="15.75" thickBot="1" x14ac:dyDescent="0.3">
      <c r="A106" s="7"/>
      <c r="B106" s="86">
        <v>44896</v>
      </c>
      <c r="C106" s="87">
        <v>0</v>
      </c>
      <c r="D106" s="91"/>
      <c r="E106" s="92"/>
      <c r="F106" s="7"/>
      <c r="H106" s="80"/>
      <c r="J106" s="7"/>
    </row>
    <row r="107" spans="1:10" ht="30.75" thickBot="1" x14ac:dyDescent="0.3">
      <c r="A107" s="7"/>
      <c r="B107" s="93">
        <v>44927</v>
      </c>
      <c r="C107" s="94">
        <v>0</v>
      </c>
      <c r="D107" s="95" t="s">
        <v>101</v>
      </c>
      <c r="E107" s="96">
        <f>+E104-E105</f>
        <v>-5000</v>
      </c>
      <c r="F107" s="7"/>
      <c r="H107" s="80"/>
      <c r="J107" s="7"/>
    </row>
    <row r="108" spans="1:10" x14ac:dyDescent="0.25">
      <c r="F108" s="7"/>
      <c r="H108" s="80"/>
      <c r="J108" s="7"/>
    </row>
    <row r="109" spans="1:10" x14ac:dyDescent="0.25">
      <c r="F109" s="7"/>
      <c r="H109" s="80"/>
      <c r="J109" s="7"/>
    </row>
  </sheetData>
  <mergeCells count="87">
    <mergeCell ref="C4:H4"/>
    <mergeCell ref="B6:D6"/>
    <mergeCell ref="F6:F7"/>
    <mergeCell ref="G6:J7"/>
    <mergeCell ref="B7:D7"/>
    <mergeCell ref="K11:L13"/>
    <mergeCell ref="B12:D12"/>
    <mergeCell ref="K8:L8"/>
    <mergeCell ref="B9:D9"/>
    <mergeCell ref="G9:J9"/>
    <mergeCell ref="K9:L9"/>
    <mergeCell ref="B10:D10"/>
    <mergeCell ref="G10:L10"/>
    <mergeCell ref="C8:E8"/>
    <mergeCell ref="G8:J8"/>
    <mergeCell ref="B11:D11"/>
    <mergeCell ref="G11:G13"/>
    <mergeCell ref="H11:H13"/>
    <mergeCell ref="I11:I13"/>
    <mergeCell ref="J11:J13"/>
    <mergeCell ref="B14:D14"/>
    <mergeCell ref="K14:L14"/>
    <mergeCell ref="B15:D15"/>
    <mergeCell ref="K15:L15"/>
    <mergeCell ref="B16:C16"/>
    <mergeCell ref="G16:J16"/>
    <mergeCell ref="K16:L16"/>
    <mergeCell ref="B24:C24"/>
    <mergeCell ref="K24:L24"/>
    <mergeCell ref="B25:C25"/>
    <mergeCell ref="B17:C17"/>
    <mergeCell ref="G17:J17"/>
    <mergeCell ref="K17:L17"/>
    <mergeCell ref="B18:C19"/>
    <mergeCell ref="D18:D19"/>
    <mergeCell ref="E18:E19"/>
    <mergeCell ref="G18:J18"/>
    <mergeCell ref="K18:L18"/>
    <mergeCell ref="B22:C23"/>
    <mergeCell ref="D22:D23"/>
    <mergeCell ref="E22:E23"/>
    <mergeCell ref="K22:L22"/>
    <mergeCell ref="K23:L23"/>
    <mergeCell ref="B20:C20"/>
    <mergeCell ref="K20:L20"/>
    <mergeCell ref="B21:C21"/>
    <mergeCell ref="D21:E21"/>
    <mergeCell ref="K21:L21"/>
    <mergeCell ref="G25:J25"/>
    <mergeCell ref="K25:L25"/>
    <mergeCell ref="B27:C27"/>
    <mergeCell ref="G27:J27"/>
    <mergeCell ref="K27:L27"/>
    <mergeCell ref="B26:C26"/>
    <mergeCell ref="G26:I26"/>
    <mergeCell ref="K26:L26"/>
    <mergeCell ref="B28:C28"/>
    <mergeCell ref="G28:J28"/>
    <mergeCell ref="K28:L28"/>
    <mergeCell ref="B29:C29"/>
    <mergeCell ref="D29:E29"/>
    <mergeCell ref="G29:J29"/>
    <mergeCell ref="K29:L29"/>
    <mergeCell ref="A30:E30"/>
    <mergeCell ref="G30:J30"/>
    <mergeCell ref="K30:L30"/>
    <mergeCell ref="B31:C31"/>
    <mergeCell ref="D31:E31"/>
    <mergeCell ref="K32:L32"/>
    <mergeCell ref="B32:C32"/>
    <mergeCell ref="D32:E32"/>
    <mergeCell ref="K31:L31"/>
    <mergeCell ref="B33:C33"/>
    <mergeCell ref="D33:E33"/>
    <mergeCell ref="G34:J34"/>
    <mergeCell ref="K34:L34"/>
    <mergeCell ref="B34:C34"/>
    <mergeCell ref="D34:E34"/>
    <mergeCell ref="G33:J33"/>
    <mergeCell ref="K33:L33"/>
    <mergeCell ref="B35:C35"/>
    <mergeCell ref="D35:E35"/>
    <mergeCell ref="F36:L36"/>
    <mergeCell ref="B36:C36"/>
    <mergeCell ref="D36:E36"/>
    <mergeCell ref="G35:J35"/>
    <mergeCell ref="K35:L35"/>
  </mergeCells>
  <pageMargins left="0" right="0" top="0" bottom="0.74803149606299213" header="0.31496062992125984" footer="0.31496062992125984"/>
  <pageSetup paperSize="9" scale="6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9"/>
  <sheetViews>
    <sheetView topLeftCell="D1" workbookViewId="0">
      <selection activeCell="K35" sqref="K35:L35"/>
    </sheetView>
  </sheetViews>
  <sheetFormatPr defaultRowHeight="15" x14ac:dyDescent="0.25"/>
  <cols>
    <col min="1" max="1" width="4.42578125" style="80" customWidth="1"/>
    <col min="2" max="2" width="40.140625" style="7" customWidth="1"/>
    <col min="3" max="3" width="14.28515625" style="7" customWidth="1"/>
    <col min="4" max="4" width="12.7109375" style="7" customWidth="1"/>
    <col min="5" max="5" width="20.5703125" style="7" customWidth="1"/>
    <col min="6" max="6" width="5.7109375" style="80" customWidth="1"/>
    <col min="7" max="7" width="29.5703125" style="7" customWidth="1"/>
    <col min="8" max="8" width="12.7109375" style="7" customWidth="1"/>
    <col min="9" max="9" width="19.42578125" style="80" customWidth="1"/>
    <col min="10" max="10" width="20.85546875" style="80" customWidth="1"/>
    <col min="11" max="11" width="13.7109375" style="7" bestFit="1" customWidth="1"/>
    <col min="12" max="12" width="15.42578125" style="7" bestFit="1" customWidth="1"/>
    <col min="13" max="13" width="14.140625" style="7" bestFit="1" customWidth="1"/>
    <col min="14" max="14" width="9.140625" style="7"/>
    <col min="15" max="15" width="12.7109375" style="7" bestFit="1" customWidth="1"/>
    <col min="16" max="16384" width="9.140625" style="7"/>
  </cols>
  <sheetData>
    <row r="1" spans="1:12" ht="15.75" x14ac:dyDescent="0.25">
      <c r="A1" s="1"/>
      <c r="B1" s="2"/>
      <c r="C1" s="2"/>
      <c r="D1" s="2"/>
      <c r="E1" s="3" t="s">
        <v>0</v>
      </c>
      <c r="F1" s="4"/>
      <c r="G1" s="2"/>
      <c r="H1" s="2"/>
      <c r="I1" s="2"/>
      <c r="J1" s="2"/>
      <c r="K1" s="5"/>
      <c r="L1" s="6"/>
    </row>
    <row r="2" spans="1:12" s="11" customFormat="1" ht="18.75" x14ac:dyDescent="0.25">
      <c r="A2" s="8"/>
      <c r="B2" s="9"/>
      <c r="C2" s="9"/>
      <c r="D2" s="9"/>
      <c r="E2" s="10" t="s">
        <v>1</v>
      </c>
      <c r="G2" s="9"/>
      <c r="H2" s="9"/>
      <c r="I2" s="9"/>
      <c r="J2" s="9"/>
      <c r="K2" s="9"/>
      <c r="L2" s="12"/>
    </row>
    <row r="3" spans="1:12" s="18" customFormat="1" ht="21" thickBot="1" x14ac:dyDescent="0.5">
      <c r="A3" s="13"/>
      <c r="B3" s="14"/>
      <c r="C3" s="14"/>
      <c r="D3" s="14"/>
      <c r="E3" s="15" t="s">
        <v>2</v>
      </c>
      <c r="F3" s="16"/>
      <c r="G3" s="14"/>
      <c r="H3" s="14"/>
      <c r="I3" s="14"/>
      <c r="J3" s="14"/>
      <c r="K3" s="14"/>
      <c r="L3" s="17"/>
    </row>
    <row r="4" spans="1:12" s="11" customFormat="1" ht="19.5" thickBot="1" x14ac:dyDescent="0.3">
      <c r="A4" s="8"/>
      <c r="B4" s="19"/>
      <c r="C4" s="189" t="s">
        <v>104</v>
      </c>
      <c r="D4" s="189"/>
      <c r="E4" s="189"/>
      <c r="F4" s="189"/>
      <c r="G4" s="189"/>
      <c r="H4" s="189"/>
      <c r="I4" s="19"/>
      <c r="J4" s="19"/>
      <c r="K4" s="20" t="s">
        <v>4</v>
      </c>
      <c r="L4" s="21"/>
    </row>
    <row r="5" spans="1:12" ht="16.5" thickBot="1" x14ac:dyDescent="0.3">
      <c r="A5" s="22"/>
      <c r="B5" s="23"/>
      <c r="C5" s="23"/>
      <c r="D5" s="23"/>
      <c r="E5" s="24"/>
      <c r="F5" s="25"/>
      <c r="G5" s="23"/>
      <c r="H5" s="23"/>
      <c r="I5" s="26" t="s">
        <v>5</v>
      </c>
      <c r="J5" s="27"/>
      <c r="K5" s="28" t="s">
        <v>6</v>
      </c>
      <c r="L5" s="29"/>
    </row>
    <row r="6" spans="1:12" ht="67.5" x14ac:dyDescent="0.25">
      <c r="A6" s="30">
        <v>1</v>
      </c>
      <c r="B6" s="190" t="s">
        <v>7</v>
      </c>
      <c r="C6" s="191"/>
      <c r="D6" s="192"/>
      <c r="E6" s="31" t="s">
        <v>8</v>
      </c>
      <c r="F6" s="193">
        <v>21</v>
      </c>
      <c r="G6" s="195" t="s">
        <v>9</v>
      </c>
      <c r="H6" s="196"/>
      <c r="I6" s="196"/>
      <c r="J6" s="197"/>
      <c r="K6" s="32" t="s">
        <v>10</v>
      </c>
      <c r="L6" s="33" t="s">
        <v>11</v>
      </c>
    </row>
    <row r="7" spans="1:12" ht="18.75" x14ac:dyDescent="0.25">
      <c r="A7" s="34">
        <v>2</v>
      </c>
      <c r="B7" s="155" t="s">
        <v>12</v>
      </c>
      <c r="C7" s="173"/>
      <c r="D7" s="156"/>
      <c r="E7" s="35">
        <v>1632728</v>
      </c>
      <c r="F7" s="194"/>
      <c r="G7" s="159"/>
      <c r="H7" s="198"/>
      <c r="I7" s="198"/>
      <c r="J7" s="160"/>
      <c r="K7" s="36">
        <v>3.07</v>
      </c>
      <c r="L7" s="37" t="s">
        <v>13</v>
      </c>
    </row>
    <row r="8" spans="1:12" ht="18.75" customHeight="1" x14ac:dyDescent="0.25">
      <c r="A8" s="34">
        <v>3</v>
      </c>
      <c r="B8" s="38" t="s">
        <v>14</v>
      </c>
      <c r="C8" s="183" t="s">
        <v>15</v>
      </c>
      <c r="D8" s="184"/>
      <c r="E8" s="185"/>
      <c r="F8" s="39">
        <v>22</v>
      </c>
      <c r="G8" s="134" t="s">
        <v>16</v>
      </c>
      <c r="H8" s="135"/>
      <c r="I8" s="135"/>
      <c r="J8" s="136"/>
      <c r="K8" s="143" t="s">
        <v>17</v>
      </c>
      <c r="L8" s="150"/>
    </row>
    <row r="9" spans="1:12" ht="18.75" customHeight="1" x14ac:dyDescent="0.25">
      <c r="A9" s="34">
        <v>4</v>
      </c>
      <c r="B9" s="155" t="s">
        <v>18</v>
      </c>
      <c r="C9" s="173"/>
      <c r="D9" s="156"/>
      <c r="E9" s="40" t="s">
        <v>19</v>
      </c>
      <c r="F9" s="41">
        <v>23</v>
      </c>
      <c r="G9" s="134" t="s">
        <v>20</v>
      </c>
      <c r="H9" s="135"/>
      <c r="I9" s="135"/>
      <c r="J9" s="136"/>
      <c r="K9" s="174">
        <f>ROUND(E24*K7,0)</f>
        <v>0</v>
      </c>
      <c r="L9" s="175"/>
    </row>
    <row r="10" spans="1:12" ht="18.75" customHeight="1" x14ac:dyDescent="0.25">
      <c r="A10" s="34">
        <v>5</v>
      </c>
      <c r="B10" s="155" t="s">
        <v>21</v>
      </c>
      <c r="C10" s="173"/>
      <c r="D10" s="156"/>
      <c r="E10" s="40" t="s">
        <v>22</v>
      </c>
      <c r="F10" s="42">
        <v>24</v>
      </c>
      <c r="G10" s="122" t="s">
        <v>23</v>
      </c>
      <c r="H10" s="123"/>
      <c r="I10" s="123"/>
      <c r="J10" s="123"/>
      <c r="K10" s="123"/>
      <c r="L10" s="182"/>
    </row>
    <row r="11" spans="1:12" ht="18.75" customHeight="1" x14ac:dyDescent="0.25">
      <c r="A11" s="34">
        <v>6</v>
      </c>
      <c r="B11" s="155" t="s">
        <v>24</v>
      </c>
      <c r="C11" s="173"/>
      <c r="D11" s="156"/>
      <c r="E11" s="40" t="s">
        <v>25</v>
      </c>
      <c r="F11" s="39" t="s">
        <v>26</v>
      </c>
      <c r="G11" s="186" t="s">
        <v>27</v>
      </c>
      <c r="H11" s="186" t="s">
        <v>28</v>
      </c>
      <c r="I11" s="186" t="s">
        <v>29</v>
      </c>
      <c r="J11" s="186" t="s">
        <v>30</v>
      </c>
      <c r="K11" s="176" t="s">
        <v>31</v>
      </c>
      <c r="L11" s="177"/>
    </row>
    <row r="12" spans="1:12" ht="19.5" customHeight="1" thickBot="1" x14ac:dyDescent="0.3">
      <c r="A12" s="34" t="s">
        <v>32</v>
      </c>
      <c r="B12" s="155" t="s">
        <v>33</v>
      </c>
      <c r="C12" s="173"/>
      <c r="D12" s="156"/>
      <c r="E12" s="40" t="s">
        <v>34</v>
      </c>
      <c r="F12" s="39"/>
      <c r="G12" s="187"/>
      <c r="H12" s="187"/>
      <c r="I12" s="187"/>
      <c r="J12" s="187"/>
      <c r="K12" s="178"/>
      <c r="L12" s="179"/>
    </row>
    <row r="13" spans="1:12" ht="19.5" thickBot="1" x14ac:dyDescent="0.3">
      <c r="A13" s="34">
        <v>7</v>
      </c>
      <c r="B13" s="43" t="s">
        <v>35</v>
      </c>
      <c r="C13" s="44">
        <v>45413</v>
      </c>
      <c r="D13" s="45" t="s">
        <v>36</v>
      </c>
      <c r="E13" s="46">
        <v>45443</v>
      </c>
      <c r="F13" s="39"/>
      <c r="G13" s="188"/>
      <c r="H13" s="188"/>
      <c r="I13" s="188"/>
      <c r="J13" s="188"/>
      <c r="K13" s="180"/>
      <c r="L13" s="181"/>
    </row>
    <row r="14" spans="1:12" ht="18.75" x14ac:dyDescent="0.25">
      <c r="A14" s="34">
        <v>8</v>
      </c>
      <c r="B14" s="155" t="s">
        <v>37</v>
      </c>
      <c r="C14" s="173"/>
      <c r="D14" s="156"/>
      <c r="E14" s="47">
        <v>45444</v>
      </c>
      <c r="F14" s="39" t="s">
        <v>38</v>
      </c>
      <c r="G14" s="48" t="s">
        <v>39</v>
      </c>
      <c r="H14" s="36">
        <v>27</v>
      </c>
      <c r="I14" s="36">
        <v>0</v>
      </c>
      <c r="J14" s="36">
        <v>140</v>
      </c>
      <c r="K14" s="174">
        <f>+H14*J14</f>
        <v>3780</v>
      </c>
      <c r="L14" s="175"/>
    </row>
    <row r="15" spans="1:12" ht="18.75" customHeight="1" x14ac:dyDescent="0.25">
      <c r="A15" s="34">
        <v>9</v>
      </c>
      <c r="B15" s="155" t="s">
        <v>40</v>
      </c>
      <c r="C15" s="173"/>
      <c r="D15" s="156"/>
      <c r="E15" s="40" t="s">
        <v>41</v>
      </c>
      <c r="F15" s="39" t="s">
        <v>42</v>
      </c>
      <c r="G15" s="48" t="s">
        <v>43</v>
      </c>
      <c r="H15" s="36">
        <v>0</v>
      </c>
      <c r="I15" s="36">
        <f>+I14*2</f>
        <v>0</v>
      </c>
      <c r="J15" s="36">
        <v>0</v>
      </c>
      <c r="K15" s="174">
        <f>+H15*J15</f>
        <v>0</v>
      </c>
      <c r="L15" s="175"/>
    </row>
    <row r="16" spans="1:12" ht="67.5" x14ac:dyDescent="0.25">
      <c r="A16" s="34">
        <v>10</v>
      </c>
      <c r="B16" s="155" t="s">
        <v>44</v>
      </c>
      <c r="C16" s="156"/>
      <c r="D16" s="49" t="s">
        <v>45</v>
      </c>
      <c r="E16" s="50" t="s">
        <v>46</v>
      </c>
      <c r="F16" s="39" t="s">
        <v>47</v>
      </c>
      <c r="G16" s="143" t="s">
        <v>48</v>
      </c>
      <c r="H16" s="144"/>
      <c r="I16" s="144"/>
      <c r="J16" s="145"/>
      <c r="K16" s="174">
        <f>K14+K15</f>
        <v>3780</v>
      </c>
      <c r="L16" s="175"/>
    </row>
    <row r="17" spans="1:15" ht="18.75" x14ac:dyDescent="0.25">
      <c r="A17" s="34">
        <v>11</v>
      </c>
      <c r="B17" s="155" t="s">
        <v>49</v>
      </c>
      <c r="C17" s="156"/>
      <c r="D17" s="36">
        <v>6856.46</v>
      </c>
      <c r="E17" s="37">
        <v>643.55999999999995</v>
      </c>
      <c r="F17" s="39" t="s">
        <v>50</v>
      </c>
      <c r="G17" s="134" t="s">
        <v>51</v>
      </c>
      <c r="H17" s="135"/>
      <c r="I17" s="135"/>
      <c r="J17" s="136"/>
      <c r="K17" s="143">
        <v>0</v>
      </c>
      <c r="L17" s="150"/>
      <c r="O17" s="51"/>
    </row>
    <row r="18" spans="1:15" x14ac:dyDescent="0.25">
      <c r="A18" s="52">
        <v>12</v>
      </c>
      <c r="B18" s="157" t="s">
        <v>52</v>
      </c>
      <c r="C18" s="158"/>
      <c r="D18" s="161">
        <v>6767.82</v>
      </c>
      <c r="E18" s="163">
        <v>630.75</v>
      </c>
      <c r="F18" s="39" t="s">
        <v>53</v>
      </c>
      <c r="G18" s="134" t="s">
        <v>54</v>
      </c>
      <c r="H18" s="135"/>
      <c r="I18" s="135"/>
      <c r="J18" s="136"/>
      <c r="K18" s="143"/>
      <c r="L18" s="150"/>
      <c r="N18" s="53"/>
      <c r="O18" s="51"/>
    </row>
    <row r="19" spans="1:15" x14ac:dyDescent="0.25">
      <c r="A19" s="54"/>
      <c r="B19" s="159"/>
      <c r="C19" s="160"/>
      <c r="D19" s="162"/>
      <c r="E19" s="164"/>
      <c r="F19" s="39"/>
      <c r="G19" s="48"/>
      <c r="H19" s="48"/>
      <c r="I19" s="55" t="s">
        <v>55</v>
      </c>
      <c r="J19" s="48"/>
      <c r="K19" s="56"/>
      <c r="L19" s="57"/>
      <c r="N19" s="53"/>
      <c r="O19" s="51"/>
    </row>
    <row r="20" spans="1:15" ht="18.75" x14ac:dyDescent="0.25">
      <c r="A20" s="34">
        <v>13</v>
      </c>
      <c r="B20" s="153" t="s">
        <v>56</v>
      </c>
      <c r="C20" s="154"/>
      <c r="D20" s="58">
        <f>D17-D18</f>
        <v>88.640000000000327</v>
      </c>
      <c r="E20" s="59">
        <f>E17-E18</f>
        <v>12.809999999999945</v>
      </c>
      <c r="F20" s="39" t="s">
        <v>38</v>
      </c>
      <c r="G20" s="48" t="s">
        <v>39</v>
      </c>
      <c r="H20" s="60">
        <v>758</v>
      </c>
      <c r="I20" s="36">
        <v>6.1</v>
      </c>
      <c r="J20" s="36"/>
      <c r="K20" s="143">
        <f>+H20*I20</f>
        <v>4623.8</v>
      </c>
      <c r="L20" s="150"/>
      <c r="N20" s="61"/>
      <c r="O20" s="51"/>
    </row>
    <row r="21" spans="1:15" ht="18.75" x14ac:dyDescent="0.25">
      <c r="A21" s="34">
        <v>14</v>
      </c>
      <c r="B21" s="155" t="s">
        <v>57</v>
      </c>
      <c r="C21" s="156"/>
      <c r="D21" s="129">
        <v>10</v>
      </c>
      <c r="E21" s="130"/>
      <c r="F21" s="39" t="s">
        <v>42</v>
      </c>
      <c r="G21" s="48" t="s">
        <v>43</v>
      </c>
      <c r="H21" s="60">
        <v>0</v>
      </c>
      <c r="I21" s="36">
        <v>0</v>
      </c>
      <c r="J21" s="36"/>
      <c r="K21" s="143">
        <v>0</v>
      </c>
      <c r="L21" s="150"/>
      <c r="N21" s="53"/>
      <c r="O21" s="51"/>
    </row>
    <row r="22" spans="1:15" ht="15.75" x14ac:dyDescent="0.25">
      <c r="A22" s="52">
        <v>15</v>
      </c>
      <c r="B22" s="165" t="s">
        <v>58</v>
      </c>
      <c r="C22" s="166"/>
      <c r="D22" s="169">
        <f>D20*D21</f>
        <v>886.40000000000327</v>
      </c>
      <c r="E22" s="171">
        <f>E20*D21</f>
        <v>128.09999999999945</v>
      </c>
      <c r="F22" s="42" t="s">
        <v>59</v>
      </c>
      <c r="G22" s="48" t="s">
        <v>60</v>
      </c>
      <c r="H22" s="60">
        <v>0</v>
      </c>
      <c r="I22" s="36">
        <v>0</v>
      </c>
      <c r="J22" s="36"/>
      <c r="K22" s="143">
        <f>IF((I19="YES"),((I22*H22)),((J22*H22)))</f>
        <v>0</v>
      </c>
      <c r="L22" s="150"/>
      <c r="N22" s="53"/>
      <c r="O22" s="51"/>
    </row>
    <row r="23" spans="1:15" ht="15.75" x14ac:dyDescent="0.25">
      <c r="A23" s="54"/>
      <c r="B23" s="167"/>
      <c r="C23" s="168"/>
      <c r="D23" s="170"/>
      <c r="E23" s="172"/>
      <c r="F23" s="42" t="s">
        <v>61</v>
      </c>
      <c r="G23" s="48" t="s">
        <v>62</v>
      </c>
      <c r="H23" s="60">
        <v>0</v>
      </c>
      <c r="I23" s="36">
        <v>0</v>
      </c>
      <c r="J23" s="36"/>
      <c r="K23" s="143">
        <f>IF((I19="YES"),((I23*H23)),((J23*H23)))</f>
        <v>0</v>
      </c>
      <c r="L23" s="150"/>
      <c r="N23" s="53"/>
      <c r="O23" s="51"/>
    </row>
    <row r="24" spans="1:15" ht="18.75" x14ac:dyDescent="0.25">
      <c r="A24" s="39">
        <v>16</v>
      </c>
      <c r="B24" s="153" t="s">
        <v>63</v>
      </c>
      <c r="C24" s="154"/>
      <c r="D24" s="62">
        <f>IF((D22&gt;E22),(D22-E22), 0)</f>
        <v>758.30000000000382</v>
      </c>
      <c r="E24" s="40">
        <f>IF((E22&gt;D22),(E22-D22), 0)</f>
        <v>0</v>
      </c>
      <c r="F24" s="39"/>
      <c r="G24" s="63"/>
      <c r="H24" s="63"/>
      <c r="I24" s="36"/>
      <c r="J24" s="36"/>
      <c r="K24" s="129"/>
      <c r="L24" s="130"/>
      <c r="N24" s="53"/>
      <c r="O24" s="51"/>
    </row>
    <row r="25" spans="1:15" ht="15.75" x14ac:dyDescent="0.25">
      <c r="A25" s="39">
        <v>17</v>
      </c>
      <c r="B25" s="122" t="s">
        <v>64</v>
      </c>
      <c r="C25" s="124"/>
      <c r="D25" s="64">
        <v>0</v>
      </c>
      <c r="E25" s="65">
        <v>0</v>
      </c>
      <c r="F25" s="39" t="s">
        <v>65</v>
      </c>
      <c r="G25" s="143" t="s">
        <v>66</v>
      </c>
      <c r="H25" s="144"/>
      <c r="I25" s="144"/>
      <c r="J25" s="145"/>
      <c r="K25" s="146">
        <f>K20+K21+K22+K23</f>
        <v>4623.8</v>
      </c>
      <c r="L25" s="147"/>
      <c r="N25" s="53"/>
      <c r="O25" s="51"/>
    </row>
    <row r="26" spans="1:15" ht="15.75" x14ac:dyDescent="0.25">
      <c r="A26" s="39">
        <v>18</v>
      </c>
      <c r="B26" s="122" t="s">
        <v>67</v>
      </c>
      <c r="C26" s="124"/>
      <c r="D26" s="64">
        <v>0</v>
      </c>
      <c r="E26" s="65">
        <f>+E24-E25</f>
        <v>0</v>
      </c>
      <c r="F26" s="39" t="s">
        <v>68</v>
      </c>
      <c r="G26" s="151" t="s">
        <v>69</v>
      </c>
      <c r="H26" s="152"/>
      <c r="I26" s="152"/>
      <c r="J26" s="66"/>
      <c r="K26" s="146">
        <v>416.14</v>
      </c>
      <c r="L26" s="147"/>
      <c r="N26" s="53"/>
      <c r="O26" s="51"/>
    </row>
    <row r="27" spans="1:15" ht="18.75" x14ac:dyDescent="0.25">
      <c r="A27" s="67">
        <v>19</v>
      </c>
      <c r="B27" s="148" t="s">
        <v>70</v>
      </c>
      <c r="C27" s="149"/>
      <c r="D27" s="68">
        <v>0.34799999999999998</v>
      </c>
      <c r="E27" s="69">
        <v>0</v>
      </c>
      <c r="F27" s="39" t="s">
        <v>71</v>
      </c>
      <c r="G27" s="134" t="s">
        <v>72</v>
      </c>
      <c r="H27" s="135"/>
      <c r="I27" s="135"/>
      <c r="J27" s="136"/>
      <c r="K27" s="143">
        <v>-227.4</v>
      </c>
      <c r="L27" s="150"/>
      <c r="N27" s="53"/>
      <c r="O27" s="51"/>
    </row>
    <row r="28" spans="1:15" ht="30" x14ac:dyDescent="0.25">
      <c r="A28" s="70" t="s">
        <v>73</v>
      </c>
      <c r="B28" s="106" t="s">
        <v>74</v>
      </c>
      <c r="C28" s="107"/>
      <c r="D28" s="71">
        <f>+D27*D21</f>
        <v>3.4799999999999995</v>
      </c>
      <c r="E28" s="69">
        <f>+E27*D21</f>
        <v>0</v>
      </c>
      <c r="F28" s="39" t="s">
        <v>75</v>
      </c>
      <c r="G28" s="134" t="s">
        <v>76</v>
      </c>
      <c r="H28" s="135"/>
      <c r="I28" s="135"/>
      <c r="J28" s="136"/>
      <c r="K28" s="129">
        <v>0</v>
      </c>
      <c r="L28" s="130"/>
      <c r="N28" s="53"/>
      <c r="O28" s="51"/>
    </row>
    <row r="29" spans="1:15" ht="19.5" thickBot="1" x14ac:dyDescent="0.3">
      <c r="A29" s="72">
        <v>20</v>
      </c>
      <c r="B29" s="139" t="s">
        <v>77</v>
      </c>
      <c r="C29" s="140"/>
      <c r="D29" s="141">
        <v>0.99</v>
      </c>
      <c r="E29" s="142"/>
      <c r="F29" s="39" t="s">
        <v>78</v>
      </c>
      <c r="G29" s="134" t="s">
        <v>79</v>
      </c>
      <c r="H29" s="135"/>
      <c r="I29" s="135"/>
      <c r="J29" s="136"/>
      <c r="K29" s="129">
        <v>0</v>
      </c>
      <c r="L29" s="130"/>
      <c r="N29" s="53"/>
      <c r="O29" s="51"/>
    </row>
    <row r="30" spans="1:15" ht="15.75" x14ac:dyDescent="0.25">
      <c r="A30" s="131" t="s">
        <v>80</v>
      </c>
      <c r="B30" s="132"/>
      <c r="C30" s="132"/>
      <c r="D30" s="132"/>
      <c r="E30" s="133"/>
      <c r="F30" s="39" t="s">
        <v>81</v>
      </c>
      <c r="G30" s="134" t="s">
        <v>82</v>
      </c>
      <c r="H30" s="135"/>
      <c r="I30" s="135"/>
      <c r="J30" s="136"/>
      <c r="K30" s="129">
        <v>0</v>
      </c>
      <c r="L30" s="130"/>
    </row>
    <row r="31" spans="1:15" ht="15.75" x14ac:dyDescent="0.25">
      <c r="A31" s="70">
        <v>1</v>
      </c>
      <c r="B31" s="106" t="s">
        <v>83</v>
      </c>
      <c r="C31" s="107"/>
      <c r="D31" s="137" t="s">
        <v>84</v>
      </c>
      <c r="E31" s="138"/>
      <c r="F31" s="39">
        <v>25</v>
      </c>
      <c r="G31" s="73" t="s">
        <v>103</v>
      </c>
      <c r="H31" s="74"/>
      <c r="I31" s="74"/>
      <c r="J31" s="75"/>
      <c r="K31" s="129">
        <v>0</v>
      </c>
      <c r="L31" s="130"/>
    </row>
    <row r="32" spans="1:15" ht="15.75" x14ac:dyDescent="0.25">
      <c r="A32" s="70">
        <v>2</v>
      </c>
      <c r="B32" s="106" t="s">
        <v>86</v>
      </c>
      <c r="C32" s="107"/>
      <c r="D32" s="127">
        <v>21935.7</v>
      </c>
      <c r="E32" s="128"/>
      <c r="F32" s="39">
        <v>26</v>
      </c>
      <c r="G32" s="73" t="s">
        <v>85</v>
      </c>
      <c r="H32" s="74"/>
      <c r="I32" s="74"/>
      <c r="J32" s="75"/>
      <c r="K32" s="129">
        <v>98.54</v>
      </c>
      <c r="L32" s="130"/>
    </row>
    <row r="33" spans="1:13" ht="16.5" customHeight="1" x14ac:dyDescent="0.25">
      <c r="A33" s="70">
        <v>3</v>
      </c>
      <c r="B33" s="106" t="s">
        <v>88</v>
      </c>
      <c r="C33" s="107"/>
      <c r="D33" s="127">
        <v>21582</v>
      </c>
      <c r="E33" s="128"/>
      <c r="F33" s="39">
        <v>27</v>
      </c>
      <c r="G33" s="122" t="s">
        <v>87</v>
      </c>
      <c r="H33" s="123"/>
      <c r="I33" s="123"/>
      <c r="J33" s="124"/>
      <c r="K33" s="125">
        <f>+K16+K17+K25+K26+K27+K28+K29+K30+K32</f>
        <v>8691.08</v>
      </c>
      <c r="L33" s="126"/>
      <c r="M33" s="61"/>
    </row>
    <row r="34" spans="1:13" ht="16.5" customHeight="1" thickBot="1" x14ac:dyDescent="0.3">
      <c r="A34" s="70">
        <v>4</v>
      </c>
      <c r="B34" s="106" t="s">
        <v>90</v>
      </c>
      <c r="C34" s="107"/>
      <c r="D34" s="127">
        <f>+D32-D33</f>
        <v>353.70000000000073</v>
      </c>
      <c r="E34" s="128"/>
      <c r="F34" s="76">
        <v>28</v>
      </c>
      <c r="G34" s="122" t="s">
        <v>89</v>
      </c>
      <c r="H34" s="123"/>
      <c r="I34" s="123"/>
      <c r="J34" s="124"/>
      <c r="K34" s="125">
        <v>0</v>
      </c>
      <c r="L34" s="126"/>
    </row>
    <row r="35" spans="1:13" ht="16.5" thickBot="1" x14ac:dyDescent="0.3">
      <c r="A35" s="70">
        <v>5</v>
      </c>
      <c r="B35" s="106" t="s">
        <v>92</v>
      </c>
      <c r="C35" s="107"/>
      <c r="D35" s="108">
        <v>1</v>
      </c>
      <c r="E35" s="109"/>
      <c r="F35" s="76">
        <v>29</v>
      </c>
      <c r="G35" s="117" t="s">
        <v>91</v>
      </c>
      <c r="H35" s="118"/>
      <c r="I35" s="118"/>
      <c r="J35" s="119"/>
      <c r="K35" s="120">
        <f>+E14+27</f>
        <v>45471</v>
      </c>
      <c r="L35" s="121"/>
    </row>
    <row r="36" spans="1:13" ht="16.5" thickBot="1" x14ac:dyDescent="0.3">
      <c r="A36" s="77">
        <v>6</v>
      </c>
      <c r="B36" s="113" t="s">
        <v>93</v>
      </c>
      <c r="C36" s="114"/>
      <c r="D36" s="115">
        <f>+D34*D35</f>
        <v>353.70000000000073</v>
      </c>
      <c r="E36" s="116"/>
      <c r="F36" s="110" t="e">
        <f ca="1">SpellNumber(K34)</f>
        <v>#NAME?</v>
      </c>
      <c r="G36" s="111"/>
      <c r="H36" s="111"/>
      <c r="I36" s="111"/>
      <c r="J36" s="111"/>
      <c r="K36" s="111"/>
      <c r="L36" s="112"/>
    </row>
    <row r="37" spans="1:13" ht="15.75" x14ac:dyDescent="0.25">
      <c r="A37" s="78"/>
      <c r="B37" s="79"/>
      <c r="C37" s="79"/>
      <c r="D37" s="79"/>
      <c r="E37" s="79"/>
      <c r="H37" s="81"/>
      <c r="I37" s="7"/>
      <c r="J37" s="82"/>
      <c r="K37" s="82"/>
    </row>
    <row r="38" spans="1:13" x14ac:dyDescent="0.25">
      <c r="A38" s="78"/>
      <c r="H38" s="81"/>
      <c r="I38" s="7"/>
      <c r="J38" s="81"/>
    </row>
    <row r="39" spans="1:13" x14ac:dyDescent="0.25">
      <c r="A39" s="78"/>
      <c r="I39" s="7"/>
      <c r="J39" s="7"/>
    </row>
    <row r="40" spans="1:13" ht="15.75" x14ac:dyDescent="0.25">
      <c r="A40" s="83"/>
      <c r="B40" s="84"/>
      <c r="C40" s="85"/>
      <c r="D40" s="85"/>
      <c r="E40" s="85"/>
      <c r="I40" s="7"/>
      <c r="J40" s="7"/>
    </row>
    <row r="41" spans="1:13" s="85" customFormat="1" x14ac:dyDescent="0.25">
      <c r="A41" s="80"/>
      <c r="B41" s="7"/>
      <c r="C41" s="7"/>
      <c r="D41" s="7"/>
      <c r="E41" s="7"/>
      <c r="F41" s="80"/>
      <c r="G41" s="7"/>
      <c r="H41" s="7"/>
      <c r="I41" s="7"/>
      <c r="J41" s="7"/>
      <c r="K41" s="7"/>
      <c r="L41" s="7"/>
    </row>
    <row r="42" spans="1:13" x14ac:dyDescent="0.25">
      <c r="F42" s="85"/>
      <c r="G42" s="85"/>
      <c r="H42" s="85"/>
      <c r="I42" s="85"/>
      <c r="J42" s="85" t="s">
        <v>94</v>
      </c>
      <c r="K42" s="85"/>
      <c r="L42" s="85"/>
    </row>
    <row r="99" spans="1:10" x14ac:dyDescent="0.25">
      <c r="A99" s="7"/>
      <c r="B99" s="86">
        <v>44682</v>
      </c>
      <c r="C99" s="87">
        <v>236688</v>
      </c>
      <c r="D99" s="88" t="s">
        <v>95</v>
      </c>
      <c r="E99" s="89">
        <f>L15-L38</f>
        <v>0</v>
      </c>
    </row>
    <row r="100" spans="1:10" x14ac:dyDescent="0.25">
      <c r="A100" s="7"/>
      <c r="B100" s="86">
        <v>44713</v>
      </c>
      <c r="C100" s="87">
        <v>316550</v>
      </c>
      <c r="D100" s="88" t="s">
        <v>96</v>
      </c>
      <c r="E100" s="89">
        <f>+E98+E99</f>
        <v>0</v>
      </c>
    </row>
    <row r="101" spans="1:10" x14ac:dyDescent="0.25">
      <c r="A101" s="7"/>
      <c r="B101" s="86">
        <v>44743</v>
      </c>
      <c r="C101" s="87">
        <v>189507</v>
      </c>
      <c r="D101" s="88" t="s">
        <v>97</v>
      </c>
      <c r="E101" s="90">
        <v>5000000</v>
      </c>
      <c r="F101" s="7"/>
      <c r="H101" s="80"/>
      <c r="J101" s="7"/>
    </row>
    <row r="102" spans="1:10" x14ac:dyDescent="0.25">
      <c r="A102" s="7"/>
      <c r="B102" s="86">
        <v>44774</v>
      </c>
      <c r="C102" s="87">
        <v>213115</v>
      </c>
      <c r="D102" s="88" t="s">
        <v>98</v>
      </c>
      <c r="E102" s="89">
        <f>+E100-E101</f>
        <v>-5000000</v>
      </c>
      <c r="F102" s="7"/>
      <c r="H102" s="80"/>
      <c r="J102" s="7"/>
    </row>
    <row r="103" spans="1:10" x14ac:dyDescent="0.25">
      <c r="A103" s="7"/>
      <c r="B103" s="86">
        <v>44805</v>
      </c>
      <c r="C103" s="87">
        <v>172794</v>
      </c>
      <c r="D103" s="88"/>
      <c r="E103" s="90"/>
      <c r="F103" s="7"/>
      <c r="H103" s="80"/>
      <c r="J103" s="7"/>
    </row>
    <row r="104" spans="1:10" x14ac:dyDescent="0.25">
      <c r="A104" s="7"/>
      <c r="B104" s="86">
        <v>44835</v>
      </c>
      <c r="C104" s="87">
        <v>206444</v>
      </c>
      <c r="D104" s="88" t="s">
        <v>99</v>
      </c>
      <c r="E104" s="87">
        <f>ROUND(E102*0.1%,0)</f>
        <v>-5000</v>
      </c>
      <c r="F104" s="7"/>
      <c r="H104" s="80"/>
      <c r="J104" s="7"/>
    </row>
    <row r="105" spans="1:10" ht="30" x14ac:dyDescent="0.25">
      <c r="A105" s="7"/>
      <c r="B105" s="86">
        <v>44866</v>
      </c>
      <c r="C105" s="87">
        <v>0</v>
      </c>
      <c r="D105" s="88" t="s">
        <v>100</v>
      </c>
      <c r="E105" s="87">
        <v>0</v>
      </c>
      <c r="F105" s="7"/>
      <c r="H105" s="80"/>
      <c r="J105" s="7"/>
    </row>
    <row r="106" spans="1:10" ht="15.75" thickBot="1" x14ac:dyDescent="0.3">
      <c r="A106" s="7"/>
      <c r="B106" s="86">
        <v>44896</v>
      </c>
      <c r="C106" s="87">
        <v>0</v>
      </c>
      <c r="D106" s="91"/>
      <c r="E106" s="92"/>
      <c r="F106" s="7"/>
      <c r="H106" s="80"/>
      <c r="J106" s="7"/>
    </row>
    <row r="107" spans="1:10" ht="30.75" thickBot="1" x14ac:dyDescent="0.3">
      <c r="A107" s="7"/>
      <c r="B107" s="93">
        <v>44927</v>
      </c>
      <c r="C107" s="94">
        <v>0</v>
      </c>
      <c r="D107" s="95" t="s">
        <v>101</v>
      </c>
      <c r="E107" s="96">
        <f>+E104-E105</f>
        <v>-5000</v>
      </c>
      <c r="F107" s="7"/>
      <c r="H107" s="80"/>
      <c r="J107" s="7"/>
    </row>
    <row r="108" spans="1:10" x14ac:dyDescent="0.25">
      <c r="F108" s="7"/>
      <c r="H108" s="80"/>
      <c r="J108" s="7"/>
    </row>
    <row r="109" spans="1:10" x14ac:dyDescent="0.25">
      <c r="F109" s="7"/>
      <c r="H109" s="80"/>
      <c r="J109" s="7"/>
    </row>
  </sheetData>
  <mergeCells count="87">
    <mergeCell ref="C4:H4"/>
    <mergeCell ref="B6:D6"/>
    <mergeCell ref="F6:F7"/>
    <mergeCell ref="G6:J7"/>
    <mergeCell ref="B7:D7"/>
    <mergeCell ref="K11:L13"/>
    <mergeCell ref="B12:D12"/>
    <mergeCell ref="K8:L8"/>
    <mergeCell ref="B9:D9"/>
    <mergeCell ref="G9:J9"/>
    <mergeCell ref="K9:L9"/>
    <mergeCell ref="B10:D10"/>
    <mergeCell ref="G10:L10"/>
    <mergeCell ref="C8:E8"/>
    <mergeCell ref="G8:J8"/>
    <mergeCell ref="B11:D11"/>
    <mergeCell ref="G11:G13"/>
    <mergeCell ref="H11:H13"/>
    <mergeCell ref="I11:I13"/>
    <mergeCell ref="J11:J13"/>
    <mergeCell ref="B14:D14"/>
    <mergeCell ref="K14:L14"/>
    <mergeCell ref="B15:D15"/>
    <mergeCell ref="K15:L15"/>
    <mergeCell ref="B16:C16"/>
    <mergeCell ref="G16:J16"/>
    <mergeCell ref="K16:L16"/>
    <mergeCell ref="B24:C24"/>
    <mergeCell ref="K24:L24"/>
    <mergeCell ref="B25:C25"/>
    <mergeCell ref="B17:C17"/>
    <mergeCell ref="G17:J17"/>
    <mergeCell ref="K17:L17"/>
    <mergeCell ref="B18:C19"/>
    <mergeCell ref="D18:D19"/>
    <mergeCell ref="E18:E19"/>
    <mergeCell ref="G18:J18"/>
    <mergeCell ref="K18:L18"/>
    <mergeCell ref="B22:C23"/>
    <mergeCell ref="D22:D23"/>
    <mergeCell ref="E22:E23"/>
    <mergeCell ref="K22:L22"/>
    <mergeCell ref="K23:L23"/>
    <mergeCell ref="B20:C20"/>
    <mergeCell ref="K20:L20"/>
    <mergeCell ref="B21:C21"/>
    <mergeCell ref="D21:E21"/>
    <mergeCell ref="K21:L21"/>
    <mergeCell ref="G25:J25"/>
    <mergeCell ref="K25:L25"/>
    <mergeCell ref="B27:C27"/>
    <mergeCell ref="G27:J27"/>
    <mergeCell ref="K27:L27"/>
    <mergeCell ref="B26:C26"/>
    <mergeCell ref="G26:I26"/>
    <mergeCell ref="K26:L26"/>
    <mergeCell ref="B28:C28"/>
    <mergeCell ref="G28:J28"/>
    <mergeCell ref="K28:L28"/>
    <mergeCell ref="B29:C29"/>
    <mergeCell ref="D29:E29"/>
    <mergeCell ref="G29:J29"/>
    <mergeCell ref="K29:L29"/>
    <mergeCell ref="A30:E30"/>
    <mergeCell ref="G30:J30"/>
    <mergeCell ref="K30:L30"/>
    <mergeCell ref="B31:C31"/>
    <mergeCell ref="D31:E31"/>
    <mergeCell ref="K31:L31"/>
    <mergeCell ref="B32:C32"/>
    <mergeCell ref="D32:E32"/>
    <mergeCell ref="K32:L32"/>
    <mergeCell ref="B33:C33"/>
    <mergeCell ref="D33:E33"/>
    <mergeCell ref="G33:J33"/>
    <mergeCell ref="K33:L33"/>
    <mergeCell ref="B34:C34"/>
    <mergeCell ref="D34:E34"/>
    <mergeCell ref="G34:J34"/>
    <mergeCell ref="K34:L34"/>
    <mergeCell ref="B35:C35"/>
    <mergeCell ref="D35:E35"/>
    <mergeCell ref="B36:C36"/>
    <mergeCell ref="D36:E36"/>
    <mergeCell ref="F36:L36"/>
    <mergeCell ref="G35:J35"/>
    <mergeCell ref="K35:L35"/>
  </mergeCells>
  <pageMargins left="0" right="0" top="0" bottom="0.74803149606299213" header="0.31496062992125984" footer="0.31496062992125984"/>
  <pageSetup paperSize="9" scale="68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09"/>
  <sheetViews>
    <sheetView workbookViewId="0">
      <selection activeCell="D18" sqref="A1:XFD1048576"/>
    </sheetView>
  </sheetViews>
  <sheetFormatPr defaultRowHeight="15" x14ac:dyDescent="0.25"/>
  <cols>
    <col min="1" max="1" width="4.42578125" style="80" customWidth="1"/>
    <col min="2" max="2" width="40.140625" style="7" customWidth="1"/>
    <col min="3" max="3" width="14.28515625" style="7" customWidth="1"/>
    <col min="4" max="4" width="12.7109375" style="7" customWidth="1"/>
    <col min="5" max="5" width="20.5703125" style="7" customWidth="1"/>
    <col min="6" max="6" width="5.7109375" style="80" customWidth="1"/>
    <col min="7" max="7" width="29.5703125" style="7" customWidth="1"/>
    <col min="8" max="8" width="12.7109375" style="7" customWidth="1"/>
    <col min="9" max="9" width="19.42578125" style="80" customWidth="1"/>
    <col min="10" max="10" width="20.85546875" style="80" customWidth="1"/>
    <col min="11" max="11" width="13.7109375" style="7" bestFit="1" customWidth="1"/>
    <col min="12" max="12" width="15.42578125" style="7" bestFit="1" customWidth="1"/>
    <col min="13" max="13" width="14.140625" style="7" bestFit="1" customWidth="1"/>
    <col min="14" max="14" width="9.140625" style="7"/>
    <col min="15" max="15" width="12.7109375" style="7" bestFit="1" customWidth="1"/>
    <col min="16" max="16384" width="9.140625" style="7"/>
  </cols>
  <sheetData>
    <row r="1" spans="1:12" ht="15.75" x14ac:dyDescent="0.25">
      <c r="A1" s="1"/>
      <c r="B1" s="2"/>
      <c r="C1" s="2"/>
      <c r="D1" s="2"/>
      <c r="E1" s="3" t="s">
        <v>0</v>
      </c>
      <c r="F1" s="4"/>
      <c r="G1" s="2"/>
      <c r="H1" s="2"/>
      <c r="I1" s="2"/>
      <c r="J1" s="2"/>
      <c r="K1" s="5"/>
      <c r="L1" s="6"/>
    </row>
    <row r="2" spans="1:12" s="11" customFormat="1" ht="18.75" x14ac:dyDescent="0.25">
      <c r="A2" s="8"/>
      <c r="B2" s="9"/>
      <c r="C2" s="9"/>
      <c r="D2" s="9"/>
      <c r="E2" s="10" t="s">
        <v>1</v>
      </c>
      <c r="G2" s="9"/>
      <c r="H2" s="9"/>
      <c r="I2" s="9"/>
      <c r="J2" s="9"/>
      <c r="K2" s="9"/>
      <c r="L2" s="12"/>
    </row>
    <row r="3" spans="1:12" s="18" customFormat="1" ht="21" thickBot="1" x14ac:dyDescent="0.5">
      <c r="A3" s="13"/>
      <c r="B3" s="14"/>
      <c r="C3" s="14"/>
      <c r="D3" s="14"/>
      <c r="E3" s="15" t="s">
        <v>2</v>
      </c>
      <c r="F3" s="16"/>
      <c r="G3" s="14"/>
      <c r="H3" s="14"/>
      <c r="I3" s="14"/>
      <c r="J3" s="14"/>
      <c r="K3" s="14"/>
      <c r="L3" s="17"/>
    </row>
    <row r="4" spans="1:12" s="11" customFormat="1" ht="19.5" thickBot="1" x14ac:dyDescent="0.3">
      <c r="A4" s="8"/>
      <c r="B4" s="19"/>
      <c r="C4" s="189" t="s">
        <v>106</v>
      </c>
      <c r="D4" s="189"/>
      <c r="E4" s="189"/>
      <c r="F4" s="189"/>
      <c r="G4" s="189"/>
      <c r="H4" s="189"/>
      <c r="I4" s="19"/>
      <c r="J4" s="19"/>
      <c r="K4" s="20" t="s">
        <v>4</v>
      </c>
      <c r="L4" s="21"/>
    </row>
    <row r="5" spans="1:12" ht="16.5" thickBot="1" x14ac:dyDescent="0.3">
      <c r="A5" s="22"/>
      <c r="B5" s="23"/>
      <c r="C5" s="23"/>
      <c r="D5" s="23"/>
      <c r="E5" s="24"/>
      <c r="F5" s="25"/>
      <c r="G5" s="23"/>
      <c r="H5" s="23"/>
      <c r="I5" s="26" t="s">
        <v>5</v>
      </c>
      <c r="J5" s="27"/>
      <c r="K5" s="28" t="s">
        <v>6</v>
      </c>
      <c r="L5" s="29"/>
    </row>
    <row r="6" spans="1:12" ht="67.5" x14ac:dyDescent="0.25">
      <c r="A6" s="30">
        <v>1</v>
      </c>
      <c r="B6" s="190" t="s">
        <v>7</v>
      </c>
      <c r="C6" s="191"/>
      <c r="D6" s="192"/>
      <c r="E6" s="31" t="s">
        <v>8</v>
      </c>
      <c r="F6" s="193">
        <v>21</v>
      </c>
      <c r="G6" s="195" t="s">
        <v>9</v>
      </c>
      <c r="H6" s="196"/>
      <c r="I6" s="196"/>
      <c r="J6" s="197"/>
      <c r="K6" s="32" t="s">
        <v>10</v>
      </c>
      <c r="L6" s="33" t="s">
        <v>11</v>
      </c>
    </row>
    <row r="7" spans="1:12" ht="18.75" x14ac:dyDescent="0.25">
      <c r="A7" s="34">
        <v>2</v>
      </c>
      <c r="B7" s="155" t="s">
        <v>12</v>
      </c>
      <c r="C7" s="173"/>
      <c r="D7" s="156"/>
      <c r="E7" s="35">
        <v>1632728</v>
      </c>
      <c r="F7" s="194"/>
      <c r="G7" s="159"/>
      <c r="H7" s="198"/>
      <c r="I7" s="198"/>
      <c r="J7" s="160"/>
      <c r="K7" s="36">
        <v>3.07</v>
      </c>
      <c r="L7" s="37" t="s">
        <v>13</v>
      </c>
    </row>
    <row r="8" spans="1:12" ht="18.75" x14ac:dyDescent="0.25">
      <c r="A8" s="34">
        <v>3</v>
      </c>
      <c r="B8" s="38" t="s">
        <v>14</v>
      </c>
      <c r="C8" s="183" t="s">
        <v>15</v>
      </c>
      <c r="D8" s="184"/>
      <c r="E8" s="185"/>
      <c r="F8" s="39">
        <v>22</v>
      </c>
      <c r="G8" s="134" t="s">
        <v>16</v>
      </c>
      <c r="H8" s="135"/>
      <c r="I8" s="135"/>
      <c r="J8" s="136"/>
      <c r="K8" s="143" t="s">
        <v>17</v>
      </c>
      <c r="L8" s="150"/>
    </row>
    <row r="9" spans="1:12" ht="18.75" x14ac:dyDescent="0.25">
      <c r="A9" s="34">
        <v>4</v>
      </c>
      <c r="B9" s="155" t="s">
        <v>18</v>
      </c>
      <c r="C9" s="173"/>
      <c r="D9" s="156"/>
      <c r="E9" s="40" t="s">
        <v>19</v>
      </c>
      <c r="F9" s="41">
        <v>23</v>
      </c>
      <c r="G9" s="134" t="s">
        <v>20</v>
      </c>
      <c r="H9" s="135"/>
      <c r="I9" s="135"/>
      <c r="J9" s="136"/>
      <c r="K9" s="174">
        <f>ROUND(E24*K7,0)</f>
        <v>0</v>
      </c>
      <c r="L9" s="175"/>
    </row>
    <row r="10" spans="1:12" ht="18.75" x14ac:dyDescent="0.25">
      <c r="A10" s="34">
        <v>5</v>
      </c>
      <c r="B10" s="155" t="s">
        <v>21</v>
      </c>
      <c r="C10" s="173"/>
      <c r="D10" s="156"/>
      <c r="E10" s="40" t="s">
        <v>22</v>
      </c>
      <c r="F10" s="42">
        <v>24</v>
      </c>
      <c r="G10" s="122" t="s">
        <v>23</v>
      </c>
      <c r="H10" s="123"/>
      <c r="I10" s="123"/>
      <c r="J10" s="123"/>
      <c r="K10" s="123"/>
      <c r="L10" s="182"/>
    </row>
    <row r="11" spans="1:12" ht="18.75" x14ac:dyDescent="0.25">
      <c r="A11" s="34">
        <v>6</v>
      </c>
      <c r="B11" s="155" t="s">
        <v>24</v>
      </c>
      <c r="C11" s="173"/>
      <c r="D11" s="156"/>
      <c r="E11" s="40" t="s">
        <v>25</v>
      </c>
      <c r="F11" s="39" t="s">
        <v>26</v>
      </c>
      <c r="G11" s="186" t="s">
        <v>27</v>
      </c>
      <c r="H11" s="186" t="s">
        <v>28</v>
      </c>
      <c r="I11" s="186" t="s">
        <v>29</v>
      </c>
      <c r="J11" s="186" t="s">
        <v>30</v>
      </c>
      <c r="K11" s="176" t="s">
        <v>31</v>
      </c>
      <c r="L11" s="177"/>
    </row>
    <row r="12" spans="1:12" ht="19.5" thickBot="1" x14ac:dyDescent="0.3">
      <c r="A12" s="34" t="s">
        <v>32</v>
      </c>
      <c r="B12" s="155" t="s">
        <v>33</v>
      </c>
      <c r="C12" s="173"/>
      <c r="D12" s="156"/>
      <c r="E12" s="40" t="s">
        <v>34</v>
      </c>
      <c r="F12" s="39"/>
      <c r="G12" s="187"/>
      <c r="H12" s="187"/>
      <c r="I12" s="187"/>
      <c r="J12" s="187"/>
      <c r="K12" s="178"/>
      <c r="L12" s="179"/>
    </row>
    <row r="13" spans="1:12" ht="19.5" thickBot="1" x14ac:dyDescent="0.3">
      <c r="A13" s="34">
        <v>7</v>
      </c>
      <c r="B13" s="43" t="s">
        <v>35</v>
      </c>
      <c r="C13" s="44">
        <v>45444</v>
      </c>
      <c r="D13" s="45" t="s">
        <v>36</v>
      </c>
      <c r="E13" s="46">
        <v>45473</v>
      </c>
      <c r="F13" s="39"/>
      <c r="G13" s="188"/>
      <c r="H13" s="188"/>
      <c r="I13" s="188"/>
      <c r="J13" s="188"/>
      <c r="K13" s="180"/>
      <c r="L13" s="181"/>
    </row>
    <row r="14" spans="1:12" ht="18.75" x14ac:dyDescent="0.25">
      <c r="A14" s="34">
        <v>8</v>
      </c>
      <c r="B14" s="155" t="s">
        <v>37</v>
      </c>
      <c r="C14" s="173"/>
      <c r="D14" s="156"/>
      <c r="E14" s="47">
        <v>45474</v>
      </c>
      <c r="F14" s="39" t="s">
        <v>38</v>
      </c>
      <c r="G14" s="48" t="s">
        <v>39</v>
      </c>
      <c r="H14" s="36">
        <v>27</v>
      </c>
      <c r="I14" s="36">
        <v>0</v>
      </c>
      <c r="J14" s="36">
        <v>140</v>
      </c>
      <c r="K14" s="174">
        <f>+H14*J14</f>
        <v>3780</v>
      </c>
      <c r="L14" s="175"/>
    </row>
    <row r="15" spans="1:12" ht="18.75" x14ac:dyDescent="0.25">
      <c r="A15" s="34">
        <v>9</v>
      </c>
      <c r="B15" s="155" t="s">
        <v>40</v>
      </c>
      <c r="C15" s="173"/>
      <c r="D15" s="156"/>
      <c r="E15" s="40" t="s">
        <v>41</v>
      </c>
      <c r="F15" s="39" t="s">
        <v>42</v>
      </c>
      <c r="G15" s="48" t="s">
        <v>43</v>
      </c>
      <c r="H15" s="36">
        <v>0</v>
      </c>
      <c r="I15" s="36">
        <f>+I14*2</f>
        <v>0</v>
      </c>
      <c r="J15" s="36">
        <v>0</v>
      </c>
      <c r="K15" s="174">
        <f>+H15*J15</f>
        <v>0</v>
      </c>
      <c r="L15" s="175"/>
    </row>
    <row r="16" spans="1:12" ht="67.5" x14ac:dyDescent="0.25">
      <c r="A16" s="34">
        <v>10</v>
      </c>
      <c r="B16" s="155" t="s">
        <v>44</v>
      </c>
      <c r="C16" s="156"/>
      <c r="D16" s="49" t="s">
        <v>45</v>
      </c>
      <c r="E16" s="50" t="s">
        <v>46</v>
      </c>
      <c r="F16" s="39" t="s">
        <v>47</v>
      </c>
      <c r="G16" s="143" t="s">
        <v>48</v>
      </c>
      <c r="H16" s="144"/>
      <c r="I16" s="144"/>
      <c r="J16" s="145"/>
      <c r="K16" s="174">
        <f>K14+K15</f>
        <v>3780</v>
      </c>
      <c r="L16" s="175"/>
    </row>
    <row r="17" spans="1:15" ht="18.75" x14ac:dyDescent="0.25">
      <c r="A17" s="34">
        <v>11</v>
      </c>
      <c r="B17" s="155" t="s">
        <v>49</v>
      </c>
      <c r="C17" s="156"/>
      <c r="D17" s="36">
        <v>6924.87</v>
      </c>
      <c r="E17" s="37">
        <v>661.29</v>
      </c>
      <c r="F17" s="39" t="s">
        <v>50</v>
      </c>
      <c r="G17" s="134" t="s">
        <v>51</v>
      </c>
      <c r="H17" s="135"/>
      <c r="I17" s="135"/>
      <c r="J17" s="136"/>
      <c r="K17" s="143">
        <v>0</v>
      </c>
      <c r="L17" s="150"/>
      <c r="O17" s="51"/>
    </row>
    <row r="18" spans="1:15" x14ac:dyDescent="0.25">
      <c r="A18" s="52">
        <v>12</v>
      </c>
      <c r="B18" s="157" t="s">
        <v>52</v>
      </c>
      <c r="C18" s="158"/>
      <c r="D18" s="161">
        <v>6856.46</v>
      </c>
      <c r="E18" s="163">
        <v>643.55999999999995</v>
      </c>
      <c r="F18" s="39" t="s">
        <v>53</v>
      </c>
      <c r="G18" s="134" t="s">
        <v>54</v>
      </c>
      <c r="H18" s="135"/>
      <c r="I18" s="135"/>
      <c r="J18" s="136"/>
      <c r="K18" s="143"/>
      <c r="L18" s="150"/>
      <c r="N18" s="53"/>
      <c r="O18" s="51"/>
    </row>
    <row r="19" spans="1:15" x14ac:dyDescent="0.25">
      <c r="A19" s="54"/>
      <c r="B19" s="159"/>
      <c r="C19" s="160"/>
      <c r="D19" s="162"/>
      <c r="E19" s="164"/>
      <c r="F19" s="39"/>
      <c r="G19" s="48"/>
      <c r="H19" s="48"/>
      <c r="I19" s="55" t="s">
        <v>55</v>
      </c>
      <c r="J19" s="48"/>
      <c r="K19" s="56"/>
      <c r="L19" s="57"/>
      <c r="N19" s="53"/>
      <c r="O19" s="51"/>
    </row>
    <row r="20" spans="1:15" ht="18.75" x14ac:dyDescent="0.25">
      <c r="A20" s="34">
        <v>13</v>
      </c>
      <c r="B20" s="153" t="s">
        <v>56</v>
      </c>
      <c r="C20" s="154"/>
      <c r="D20" s="58">
        <f>D17-D18</f>
        <v>68.409999999999854</v>
      </c>
      <c r="E20" s="59">
        <f>E17-E18</f>
        <v>17.730000000000018</v>
      </c>
      <c r="F20" s="39" t="s">
        <v>38</v>
      </c>
      <c r="G20" s="48" t="s">
        <v>39</v>
      </c>
      <c r="H20" s="60">
        <v>507</v>
      </c>
      <c r="I20" s="36">
        <v>6.1</v>
      </c>
      <c r="J20" s="36"/>
      <c r="K20" s="143">
        <f>+H20*I20</f>
        <v>3092.7</v>
      </c>
      <c r="L20" s="150"/>
      <c r="N20" s="61"/>
      <c r="O20" s="51"/>
    </row>
    <row r="21" spans="1:15" ht="18.75" x14ac:dyDescent="0.25">
      <c r="A21" s="34">
        <v>14</v>
      </c>
      <c r="B21" s="155" t="s">
        <v>57</v>
      </c>
      <c r="C21" s="156"/>
      <c r="D21" s="129">
        <v>10</v>
      </c>
      <c r="E21" s="130"/>
      <c r="F21" s="39" t="s">
        <v>42</v>
      </c>
      <c r="G21" s="48" t="s">
        <v>43</v>
      </c>
      <c r="H21" s="60">
        <v>0</v>
      </c>
      <c r="I21" s="36">
        <v>0</v>
      </c>
      <c r="J21" s="36"/>
      <c r="K21" s="143">
        <v>0</v>
      </c>
      <c r="L21" s="150"/>
      <c r="N21" s="53"/>
      <c r="O21" s="51"/>
    </row>
    <row r="22" spans="1:15" ht="15.75" x14ac:dyDescent="0.25">
      <c r="A22" s="52">
        <v>15</v>
      </c>
      <c r="B22" s="165" t="s">
        <v>58</v>
      </c>
      <c r="C22" s="166"/>
      <c r="D22" s="169">
        <f>D20*D21</f>
        <v>684.09999999999854</v>
      </c>
      <c r="E22" s="171">
        <f>E20*D21</f>
        <v>177.30000000000018</v>
      </c>
      <c r="F22" s="42" t="s">
        <v>59</v>
      </c>
      <c r="G22" s="48" t="s">
        <v>60</v>
      </c>
      <c r="H22" s="60">
        <v>0</v>
      </c>
      <c r="I22" s="36">
        <v>0</v>
      </c>
      <c r="J22" s="36"/>
      <c r="K22" s="143">
        <f>IF((I19="YES"),((I22*H22)),((J22*H22)))</f>
        <v>0</v>
      </c>
      <c r="L22" s="150"/>
      <c r="N22" s="53"/>
      <c r="O22" s="51"/>
    </row>
    <row r="23" spans="1:15" ht="15.75" x14ac:dyDescent="0.25">
      <c r="A23" s="54"/>
      <c r="B23" s="167"/>
      <c r="C23" s="168"/>
      <c r="D23" s="170"/>
      <c r="E23" s="172"/>
      <c r="F23" s="42" t="s">
        <v>61</v>
      </c>
      <c r="G23" s="48" t="s">
        <v>62</v>
      </c>
      <c r="H23" s="60">
        <v>0</v>
      </c>
      <c r="I23" s="36">
        <v>0</v>
      </c>
      <c r="J23" s="36"/>
      <c r="K23" s="143">
        <f>IF((I19="YES"),((I23*H23)),((J23*H23)))</f>
        <v>0</v>
      </c>
      <c r="L23" s="150"/>
      <c r="N23" s="53"/>
      <c r="O23" s="51"/>
    </row>
    <row r="24" spans="1:15" ht="18.75" x14ac:dyDescent="0.25">
      <c r="A24" s="39">
        <v>16</v>
      </c>
      <c r="B24" s="153" t="s">
        <v>63</v>
      </c>
      <c r="C24" s="154"/>
      <c r="D24" s="62">
        <f>IF((D22&gt;E22),(D22-E22), 0)</f>
        <v>506.79999999999836</v>
      </c>
      <c r="E24" s="40">
        <f>IF((E22&gt;D22),(E22-D22), 0)</f>
        <v>0</v>
      </c>
      <c r="F24" s="39"/>
      <c r="G24" s="63"/>
      <c r="H24" s="63"/>
      <c r="I24" s="36"/>
      <c r="J24" s="36"/>
      <c r="K24" s="129"/>
      <c r="L24" s="130"/>
      <c r="N24" s="53"/>
      <c r="O24" s="51"/>
    </row>
    <row r="25" spans="1:15" ht="15.75" x14ac:dyDescent="0.25">
      <c r="A25" s="39">
        <v>17</v>
      </c>
      <c r="B25" s="122" t="s">
        <v>64</v>
      </c>
      <c r="C25" s="124"/>
      <c r="D25" s="64">
        <v>0</v>
      </c>
      <c r="E25" s="65">
        <v>0</v>
      </c>
      <c r="F25" s="39" t="s">
        <v>65</v>
      </c>
      <c r="G25" s="143" t="s">
        <v>66</v>
      </c>
      <c r="H25" s="144"/>
      <c r="I25" s="144"/>
      <c r="J25" s="145"/>
      <c r="K25" s="146">
        <f>K20+K21+K22+K23</f>
        <v>3092.7</v>
      </c>
      <c r="L25" s="147"/>
      <c r="N25" s="53"/>
      <c r="O25" s="51"/>
    </row>
    <row r="26" spans="1:15" ht="15.75" x14ac:dyDescent="0.25">
      <c r="A26" s="39">
        <v>18</v>
      </c>
      <c r="B26" s="122" t="s">
        <v>67</v>
      </c>
      <c r="C26" s="124"/>
      <c r="D26" s="64">
        <v>0</v>
      </c>
      <c r="E26" s="65">
        <f>+E24-E25</f>
        <v>0</v>
      </c>
      <c r="F26" s="39" t="s">
        <v>68</v>
      </c>
      <c r="G26" s="151" t="s">
        <v>69</v>
      </c>
      <c r="H26" s="152"/>
      <c r="I26" s="152"/>
      <c r="J26" s="66"/>
      <c r="K26" s="146">
        <v>278.33999999999997</v>
      </c>
      <c r="L26" s="147"/>
      <c r="N26" s="53"/>
      <c r="O26" s="51"/>
    </row>
    <row r="27" spans="1:15" ht="18.75" x14ac:dyDescent="0.25">
      <c r="A27" s="67">
        <v>19</v>
      </c>
      <c r="B27" s="148" t="s">
        <v>70</v>
      </c>
      <c r="C27" s="149"/>
      <c r="D27" s="68">
        <v>0.19400000000000001</v>
      </c>
      <c r="E27" s="69">
        <v>0</v>
      </c>
      <c r="F27" s="39" t="s">
        <v>71</v>
      </c>
      <c r="G27" s="134" t="s">
        <v>72</v>
      </c>
      <c r="H27" s="135"/>
      <c r="I27" s="135"/>
      <c r="J27" s="136"/>
      <c r="K27" s="143">
        <v>-152.1</v>
      </c>
      <c r="L27" s="150"/>
      <c r="N27" s="53"/>
      <c r="O27" s="51"/>
    </row>
    <row r="28" spans="1:15" ht="30" x14ac:dyDescent="0.25">
      <c r="A28" s="70" t="s">
        <v>73</v>
      </c>
      <c r="B28" s="106" t="s">
        <v>74</v>
      </c>
      <c r="C28" s="107"/>
      <c r="D28" s="71">
        <f>+D27*D21</f>
        <v>1.94</v>
      </c>
      <c r="E28" s="69">
        <f>+E27*D21</f>
        <v>0</v>
      </c>
      <c r="F28" s="39" t="s">
        <v>75</v>
      </c>
      <c r="G28" s="134" t="s">
        <v>76</v>
      </c>
      <c r="H28" s="135"/>
      <c r="I28" s="135"/>
      <c r="J28" s="136"/>
      <c r="K28" s="129">
        <v>0</v>
      </c>
      <c r="L28" s="130"/>
      <c r="N28" s="53"/>
      <c r="O28" s="51"/>
    </row>
    <row r="29" spans="1:15" ht="19.5" thickBot="1" x14ac:dyDescent="0.3">
      <c r="A29" s="72">
        <v>20</v>
      </c>
      <c r="B29" s="139" t="s">
        <v>77</v>
      </c>
      <c r="C29" s="140"/>
      <c r="D29" s="141">
        <v>0.99</v>
      </c>
      <c r="E29" s="142"/>
      <c r="F29" s="39" t="s">
        <v>78</v>
      </c>
      <c r="G29" s="134" t="s">
        <v>79</v>
      </c>
      <c r="H29" s="135"/>
      <c r="I29" s="135"/>
      <c r="J29" s="136"/>
      <c r="K29" s="129">
        <v>0</v>
      </c>
      <c r="L29" s="130"/>
      <c r="N29" s="53"/>
      <c r="O29" s="51"/>
    </row>
    <row r="30" spans="1:15" ht="15.75" x14ac:dyDescent="0.25">
      <c r="A30" s="131" t="s">
        <v>80</v>
      </c>
      <c r="B30" s="132"/>
      <c r="C30" s="132"/>
      <c r="D30" s="132"/>
      <c r="E30" s="133"/>
      <c r="F30" s="39" t="s">
        <v>81</v>
      </c>
      <c r="G30" s="134" t="s">
        <v>82</v>
      </c>
      <c r="H30" s="135"/>
      <c r="I30" s="135"/>
      <c r="J30" s="136"/>
      <c r="K30" s="129">
        <v>0</v>
      </c>
      <c r="L30" s="130"/>
    </row>
    <row r="31" spans="1:15" ht="15.75" x14ac:dyDescent="0.25">
      <c r="A31" s="70">
        <v>1</v>
      </c>
      <c r="B31" s="106" t="s">
        <v>83</v>
      </c>
      <c r="C31" s="107"/>
      <c r="D31" s="137" t="s">
        <v>84</v>
      </c>
      <c r="E31" s="138"/>
      <c r="F31" s="39">
        <v>25</v>
      </c>
      <c r="G31" s="73" t="s">
        <v>105</v>
      </c>
      <c r="H31" s="74"/>
      <c r="I31" s="74"/>
      <c r="J31" s="75"/>
      <c r="K31" s="129">
        <v>-1739.02</v>
      </c>
      <c r="L31" s="130"/>
    </row>
    <row r="32" spans="1:15" ht="15.75" x14ac:dyDescent="0.25">
      <c r="A32" s="70">
        <v>2</v>
      </c>
      <c r="B32" s="106" t="s">
        <v>86</v>
      </c>
      <c r="C32" s="107"/>
      <c r="D32" s="127">
        <v>22358.2</v>
      </c>
      <c r="E32" s="128"/>
      <c r="F32" s="39">
        <v>26</v>
      </c>
      <c r="G32" s="73" t="s">
        <v>85</v>
      </c>
      <c r="H32" s="74"/>
      <c r="I32" s="74"/>
      <c r="J32" s="75"/>
      <c r="K32" s="129">
        <v>45.63</v>
      </c>
      <c r="L32" s="130"/>
    </row>
    <row r="33" spans="1:13" ht="15.75" x14ac:dyDescent="0.25">
      <c r="A33" s="70">
        <v>3</v>
      </c>
      <c r="B33" s="106" t="s">
        <v>88</v>
      </c>
      <c r="C33" s="107"/>
      <c r="D33" s="127">
        <v>21935.7</v>
      </c>
      <c r="E33" s="128"/>
      <c r="F33" s="39">
        <v>27</v>
      </c>
      <c r="G33" s="122" t="s">
        <v>87</v>
      </c>
      <c r="H33" s="123"/>
      <c r="I33" s="123"/>
      <c r="J33" s="124"/>
      <c r="K33" s="125">
        <f>+K16+K17+K25+K26+K27+K28+K29+K30+K32+K31</f>
        <v>5305.5499999999993</v>
      </c>
      <c r="L33" s="126"/>
      <c r="M33" s="61"/>
    </row>
    <row r="34" spans="1:13" ht="16.5" thickBot="1" x14ac:dyDescent="0.3">
      <c r="A34" s="70">
        <v>4</v>
      </c>
      <c r="B34" s="106" t="s">
        <v>90</v>
      </c>
      <c r="C34" s="107"/>
      <c r="D34" s="127">
        <f>+D32-D33</f>
        <v>422.5</v>
      </c>
      <c r="E34" s="128"/>
      <c r="F34" s="76">
        <v>28</v>
      </c>
      <c r="G34" s="122" t="s">
        <v>89</v>
      </c>
      <c r="H34" s="123"/>
      <c r="I34" s="123"/>
      <c r="J34" s="124"/>
      <c r="K34" s="125">
        <v>0</v>
      </c>
      <c r="L34" s="126"/>
    </row>
    <row r="35" spans="1:13" ht="16.5" thickBot="1" x14ac:dyDescent="0.3">
      <c r="A35" s="70">
        <v>5</v>
      </c>
      <c r="B35" s="106" t="s">
        <v>92</v>
      </c>
      <c r="C35" s="107"/>
      <c r="D35" s="108">
        <v>1</v>
      </c>
      <c r="E35" s="109"/>
      <c r="F35" s="76">
        <v>29</v>
      </c>
      <c r="G35" s="117" t="s">
        <v>91</v>
      </c>
      <c r="H35" s="118"/>
      <c r="I35" s="118"/>
      <c r="J35" s="119"/>
      <c r="K35" s="120">
        <f>+E14+27</f>
        <v>45501</v>
      </c>
      <c r="L35" s="121"/>
    </row>
    <row r="36" spans="1:13" ht="16.5" thickBot="1" x14ac:dyDescent="0.3">
      <c r="A36" s="77">
        <v>6</v>
      </c>
      <c r="B36" s="113" t="s">
        <v>93</v>
      </c>
      <c r="C36" s="114"/>
      <c r="D36" s="115">
        <f>+D34*D35</f>
        <v>422.5</v>
      </c>
      <c r="E36" s="116"/>
      <c r="F36" s="110" t="e">
        <f ca="1">SpellNumber(K34)</f>
        <v>#NAME?</v>
      </c>
      <c r="G36" s="111"/>
      <c r="H36" s="111"/>
      <c r="I36" s="111"/>
      <c r="J36" s="111"/>
      <c r="K36" s="111"/>
      <c r="L36" s="112"/>
    </row>
    <row r="37" spans="1:13" ht="15.75" x14ac:dyDescent="0.25">
      <c r="A37" s="78"/>
      <c r="B37" s="79"/>
      <c r="C37" s="79"/>
      <c r="D37" s="79"/>
      <c r="E37" s="79"/>
      <c r="H37" s="81"/>
      <c r="I37" s="7"/>
      <c r="J37" s="82"/>
      <c r="K37" s="82"/>
    </row>
    <row r="38" spans="1:13" x14ac:dyDescent="0.25">
      <c r="A38" s="78"/>
      <c r="H38" s="81"/>
      <c r="I38" s="7"/>
      <c r="J38" s="81"/>
    </row>
    <row r="39" spans="1:13" x14ac:dyDescent="0.25">
      <c r="A39" s="78"/>
      <c r="I39" s="7"/>
      <c r="J39" s="7"/>
    </row>
    <row r="40" spans="1:13" ht="15.75" x14ac:dyDescent="0.25">
      <c r="A40" s="83"/>
      <c r="B40" s="84"/>
      <c r="C40" s="85"/>
      <c r="D40" s="85"/>
      <c r="E40" s="85"/>
      <c r="I40" s="7"/>
      <c r="J40" s="7"/>
    </row>
    <row r="41" spans="1:13" s="85" customFormat="1" x14ac:dyDescent="0.25">
      <c r="A41" s="80"/>
      <c r="B41" s="7"/>
      <c r="C41" s="7"/>
      <c r="D41" s="7"/>
      <c r="E41" s="7"/>
      <c r="F41" s="80"/>
      <c r="G41" s="7"/>
      <c r="H41" s="7"/>
      <c r="I41" s="7"/>
      <c r="J41" s="7"/>
      <c r="K41" s="7"/>
      <c r="L41" s="7"/>
    </row>
    <row r="42" spans="1:13" x14ac:dyDescent="0.25">
      <c r="F42" s="85"/>
      <c r="G42" s="85"/>
      <c r="H42" s="85"/>
      <c r="I42" s="85"/>
      <c r="J42" s="85" t="s">
        <v>94</v>
      </c>
      <c r="K42" s="85"/>
      <c r="L42" s="85"/>
    </row>
    <row r="99" spans="1:10" x14ac:dyDescent="0.25">
      <c r="A99" s="7"/>
      <c r="B99" s="86">
        <v>44682</v>
      </c>
      <c r="C99" s="87">
        <v>236688</v>
      </c>
      <c r="D99" s="88" t="s">
        <v>95</v>
      </c>
      <c r="E99" s="89">
        <f>L15-L38</f>
        <v>0</v>
      </c>
    </row>
    <row r="100" spans="1:10" x14ac:dyDescent="0.25">
      <c r="A100" s="7"/>
      <c r="B100" s="86">
        <v>44713</v>
      </c>
      <c r="C100" s="87">
        <v>316550</v>
      </c>
      <c r="D100" s="88" t="s">
        <v>96</v>
      </c>
      <c r="E100" s="89">
        <f>+E98+E99</f>
        <v>0</v>
      </c>
    </row>
    <row r="101" spans="1:10" x14ac:dyDescent="0.25">
      <c r="A101" s="7"/>
      <c r="B101" s="86">
        <v>44743</v>
      </c>
      <c r="C101" s="87">
        <v>189507</v>
      </c>
      <c r="D101" s="88" t="s">
        <v>97</v>
      </c>
      <c r="E101" s="90">
        <v>5000000</v>
      </c>
      <c r="F101" s="7"/>
      <c r="H101" s="80"/>
      <c r="J101" s="7"/>
    </row>
    <row r="102" spans="1:10" x14ac:dyDescent="0.25">
      <c r="A102" s="7"/>
      <c r="B102" s="86">
        <v>44774</v>
      </c>
      <c r="C102" s="87">
        <v>213115</v>
      </c>
      <c r="D102" s="88" t="s">
        <v>98</v>
      </c>
      <c r="E102" s="89">
        <f>+E100-E101</f>
        <v>-5000000</v>
      </c>
      <c r="F102" s="7"/>
      <c r="H102" s="80"/>
      <c r="J102" s="7"/>
    </row>
    <row r="103" spans="1:10" x14ac:dyDescent="0.25">
      <c r="A103" s="7"/>
      <c r="B103" s="86">
        <v>44805</v>
      </c>
      <c r="C103" s="87">
        <v>172794</v>
      </c>
      <c r="D103" s="88"/>
      <c r="E103" s="90"/>
      <c r="F103" s="7"/>
      <c r="H103" s="80"/>
      <c r="J103" s="7"/>
    </row>
    <row r="104" spans="1:10" x14ac:dyDescent="0.25">
      <c r="A104" s="7"/>
      <c r="B104" s="86">
        <v>44835</v>
      </c>
      <c r="C104" s="87">
        <v>206444</v>
      </c>
      <c r="D104" s="88" t="s">
        <v>99</v>
      </c>
      <c r="E104" s="87">
        <f>ROUND(E102*0.1%,0)</f>
        <v>-5000</v>
      </c>
      <c r="F104" s="7"/>
      <c r="H104" s="80"/>
      <c r="J104" s="7"/>
    </row>
    <row r="105" spans="1:10" ht="30" x14ac:dyDescent="0.25">
      <c r="A105" s="7"/>
      <c r="B105" s="86">
        <v>44866</v>
      </c>
      <c r="C105" s="87">
        <v>0</v>
      </c>
      <c r="D105" s="88" t="s">
        <v>100</v>
      </c>
      <c r="E105" s="87">
        <v>0</v>
      </c>
      <c r="F105" s="7"/>
      <c r="H105" s="80"/>
      <c r="J105" s="7"/>
    </row>
    <row r="106" spans="1:10" ht="15.75" thickBot="1" x14ac:dyDescent="0.3">
      <c r="A106" s="7"/>
      <c r="B106" s="86">
        <v>44896</v>
      </c>
      <c r="C106" s="87">
        <v>0</v>
      </c>
      <c r="D106" s="91"/>
      <c r="E106" s="92"/>
      <c r="F106" s="7"/>
      <c r="H106" s="80"/>
      <c r="J106" s="7"/>
    </row>
    <row r="107" spans="1:10" ht="30.75" thickBot="1" x14ac:dyDescent="0.3">
      <c r="A107" s="7"/>
      <c r="B107" s="93">
        <v>44927</v>
      </c>
      <c r="C107" s="94">
        <v>0</v>
      </c>
      <c r="D107" s="95" t="s">
        <v>101</v>
      </c>
      <c r="E107" s="96">
        <f>+E104-E105</f>
        <v>-5000</v>
      </c>
      <c r="F107" s="7"/>
      <c r="H107" s="80"/>
      <c r="J107" s="7"/>
    </row>
    <row r="108" spans="1:10" x14ac:dyDescent="0.25">
      <c r="F108" s="7"/>
      <c r="H108" s="80"/>
      <c r="J108" s="7"/>
    </row>
    <row r="109" spans="1:10" x14ac:dyDescent="0.25">
      <c r="F109" s="7"/>
      <c r="H109" s="80"/>
      <c r="J109" s="7"/>
    </row>
  </sheetData>
  <mergeCells count="87">
    <mergeCell ref="B36:C36"/>
    <mergeCell ref="D36:E36"/>
    <mergeCell ref="F36:L36"/>
    <mergeCell ref="B34:C34"/>
    <mergeCell ref="D34:E34"/>
    <mergeCell ref="G34:J34"/>
    <mergeCell ref="K34:L34"/>
    <mergeCell ref="B35:C35"/>
    <mergeCell ref="D35:E35"/>
    <mergeCell ref="G35:J35"/>
    <mergeCell ref="K35:L35"/>
    <mergeCell ref="B32:C32"/>
    <mergeCell ref="D32:E32"/>
    <mergeCell ref="K32:L32"/>
    <mergeCell ref="B33:C33"/>
    <mergeCell ref="D33:E33"/>
    <mergeCell ref="G33:J33"/>
    <mergeCell ref="K33:L33"/>
    <mergeCell ref="A30:E30"/>
    <mergeCell ref="G30:J30"/>
    <mergeCell ref="K30:L30"/>
    <mergeCell ref="B31:C31"/>
    <mergeCell ref="D31:E31"/>
    <mergeCell ref="K31:L31"/>
    <mergeCell ref="B28:C28"/>
    <mergeCell ref="G28:J28"/>
    <mergeCell ref="K28:L28"/>
    <mergeCell ref="B29:C29"/>
    <mergeCell ref="D29:E29"/>
    <mergeCell ref="G29:J29"/>
    <mergeCell ref="K29:L29"/>
    <mergeCell ref="G25:J25"/>
    <mergeCell ref="K25:L25"/>
    <mergeCell ref="B27:C27"/>
    <mergeCell ref="G27:J27"/>
    <mergeCell ref="K27:L27"/>
    <mergeCell ref="B26:C26"/>
    <mergeCell ref="G26:I26"/>
    <mergeCell ref="K26:L26"/>
    <mergeCell ref="B20:C20"/>
    <mergeCell ref="K20:L20"/>
    <mergeCell ref="B21:C21"/>
    <mergeCell ref="D21:E21"/>
    <mergeCell ref="K21:L21"/>
    <mergeCell ref="B24:C24"/>
    <mergeCell ref="K24:L24"/>
    <mergeCell ref="B25:C25"/>
    <mergeCell ref="B17:C17"/>
    <mergeCell ref="G17:J17"/>
    <mergeCell ref="K17:L17"/>
    <mergeCell ref="B18:C19"/>
    <mergeCell ref="D18:D19"/>
    <mergeCell ref="E18:E19"/>
    <mergeCell ref="G18:J18"/>
    <mergeCell ref="K18:L18"/>
    <mergeCell ref="B22:C23"/>
    <mergeCell ref="D22:D23"/>
    <mergeCell ref="E22:E23"/>
    <mergeCell ref="K22:L22"/>
    <mergeCell ref="K23:L23"/>
    <mergeCell ref="B14:D14"/>
    <mergeCell ref="K14:L14"/>
    <mergeCell ref="B15:D15"/>
    <mergeCell ref="K15:L15"/>
    <mergeCell ref="B16:C16"/>
    <mergeCell ref="G16:J16"/>
    <mergeCell ref="K16:L16"/>
    <mergeCell ref="K11:L13"/>
    <mergeCell ref="B12:D12"/>
    <mergeCell ref="K8:L8"/>
    <mergeCell ref="B9:D9"/>
    <mergeCell ref="G9:J9"/>
    <mergeCell ref="K9:L9"/>
    <mergeCell ref="B10:D10"/>
    <mergeCell ref="G10:L10"/>
    <mergeCell ref="C8:E8"/>
    <mergeCell ref="G8:J8"/>
    <mergeCell ref="B11:D11"/>
    <mergeCell ref="G11:G13"/>
    <mergeCell ref="H11:H13"/>
    <mergeCell ref="I11:I13"/>
    <mergeCell ref="J11:J13"/>
    <mergeCell ref="C4:H4"/>
    <mergeCell ref="B6:D6"/>
    <mergeCell ref="F6:F7"/>
    <mergeCell ref="G6:J7"/>
    <mergeCell ref="B7:D7"/>
  </mergeCells>
  <pageMargins left="0" right="0" top="0" bottom="0.74803149606299213" header="0.31496062992125984" footer="0.31496062992125984"/>
  <pageSetup paperSize="9" scale="68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09"/>
  <sheetViews>
    <sheetView workbookViewId="0">
      <selection sqref="A1:L42"/>
    </sheetView>
  </sheetViews>
  <sheetFormatPr defaultRowHeight="15" x14ac:dyDescent="0.25"/>
  <cols>
    <col min="1" max="1" width="4.42578125" style="80" customWidth="1"/>
    <col min="2" max="2" width="40.140625" style="7" customWidth="1"/>
    <col min="3" max="3" width="14.28515625" style="7" customWidth="1"/>
    <col min="4" max="4" width="12.7109375" style="7" customWidth="1"/>
    <col min="5" max="5" width="20.5703125" style="7" customWidth="1"/>
    <col min="6" max="6" width="5.7109375" style="80" customWidth="1"/>
    <col min="7" max="7" width="29.5703125" style="7" customWidth="1"/>
    <col min="8" max="8" width="12.7109375" style="7" customWidth="1"/>
    <col min="9" max="9" width="19.42578125" style="80" customWidth="1"/>
    <col min="10" max="10" width="20.85546875" style="80" customWidth="1"/>
    <col min="11" max="11" width="13.7109375" style="7" bestFit="1" customWidth="1"/>
    <col min="12" max="12" width="15.42578125" style="7" bestFit="1" customWidth="1"/>
    <col min="13" max="13" width="14.140625" style="7" bestFit="1" customWidth="1"/>
    <col min="14" max="14" width="9.140625" style="7"/>
    <col min="15" max="15" width="12.7109375" style="7" bestFit="1" customWidth="1"/>
    <col min="16" max="16384" width="9.140625" style="7"/>
  </cols>
  <sheetData>
    <row r="1" spans="1:12" ht="15.75" x14ac:dyDescent="0.25">
      <c r="A1" s="1"/>
      <c r="B1" s="2"/>
      <c r="C1" s="2"/>
      <c r="D1" s="2"/>
      <c r="E1" s="3" t="s">
        <v>0</v>
      </c>
      <c r="F1" s="4"/>
      <c r="G1" s="2"/>
      <c r="H1" s="2"/>
      <c r="I1" s="2"/>
      <c r="J1" s="2"/>
      <c r="K1" s="5"/>
      <c r="L1" s="6"/>
    </row>
    <row r="2" spans="1:12" s="11" customFormat="1" ht="18.75" x14ac:dyDescent="0.25">
      <c r="A2" s="8"/>
      <c r="B2" s="9"/>
      <c r="C2" s="9"/>
      <c r="D2" s="9"/>
      <c r="E2" s="10" t="s">
        <v>1</v>
      </c>
      <c r="G2" s="9"/>
      <c r="H2" s="9"/>
      <c r="I2" s="9"/>
      <c r="J2" s="9"/>
      <c r="K2" s="9"/>
      <c r="L2" s="12"/>
    </row>
    <row r="3" spans="1:12" s="18" customFormat="1" ht="21" thickBot="1" x14ac:dyDescent="0.5">
      <c r="A3" s="13"/>
      <c r="B3" s="14"/>
      <c r="C3" s="14"/>
      <c r="D3" s="14"/>
      <c r="E3" s="15" t="s">
        <v>2</v>
      </c>
      <c r="F3" s="16"/>
      <c r="G3" s="14"/>
      <c r="H3" s="14"/>
      <c r="I3" s="14"/>
      <c r="J3" s="14"/>
      <c r="K3" s="14"/>
      <c r="L3" s="17"/>
    </row>
    <row r="4" spans="1:12" s="11" customFormat="1" ht="19.5" thickBot="1" x14ac:dyDescent="0.3">
      <c r="A4" s="8"/>
      <c r="B4" s="19"/>
      <c r="C4" s="189" t="s">
        <v>107</v>
      </c>
      <c r="D4" s="189"/>
      <c r="E4" s="189"/>
      <c r="F4" s="189"/>
      <c r="G4" s="189"/>
      <c r="H4" s="189"/>
      <c r="I4" s="19"/>
      <c r="J4" s="19"/>
      <c r="K4" s="20" t="s">
        <v>4</v>
      </c>
      <c r="L4" s="21"/>
    </row>
    <row r="5" spans="1:12" ht="16.5" thickBot="1" x14ac:dyDescent="0.3">
      <c r="A5" s="22"/>
      <c r="B5" s="23"/>
      <c r="C5" s="23"/>
      <c r="D5" s="23"/>
      <c r="E5" s="24"/>
      <c r="F5" s="25"/>
      <c r="G5" s="23"/>
      <c r="H5" s="23"/>
      <c r="I5" s="26" t="s">
        <v>5</v>
      </c>
      <c r="J5" s="27"/>
      <c r="K5" s="28" t="s">
        <v>6</v>
      </c>
      <c r="L5" s="29"/>
    </row>
    <row r="6" spans="1:12" ht="67.5" x14ac:dyDescent="0.25">
      <c r="A6" s="30">
        <v>1</v>
      </c>
      <c r="B6" s="190" t="s">
        <v>7</v>
      </c>
      <c r="C6" s="191"/>
      <c r="D6" s="192"/>
      <c r="E6" s="31" t="s">
        <v>8</v>
      </c>
      <c r="F6" s="193">
        <v>21</v>
      </c>
      <c r="G6" s="195" t="s">
        <v>9</v>
      </c>
      <c r="H6" s="196"/>
      <c r="I6" s="196"/>
      <c r="J6" s="197"/>
      <c r="K6" s="32" t="s">
        <v>10</v>
      </c>
      <c r="L6" s="33" t="s">
        <v>11</v>
      </c>
    </row>
    <row r="7" spans="1:12" ht="18.75" x14ac:dyDescent="0.25">
      <c r="A7" s="34">
        <v>2</v>
      </c>
      <c r="B7" s="155" t="s">
        <v>12</v>
      </c>
      <c r="C7" s="173"/>
      <c r="D7" s="156"/>
      <c r="E7" s="35">
        <v>1632728</v>
      </c>
      <c r="F7" s="194"/>
      <c r="G7" s="159"/>
      <c r="H7" s="198"/>
      <c r="I7" s="198"/>
      <c r="J7" s="160"/>
      <c r="K7" s="36">
        <v>3.07</v>
      </c>
      <c r="L7" s="37" t="s">
        <v>13</v>
      </c>
    </row>
    <row r="8" spans="1:12" ht="18.75" x14ac:dyDescent="0.25">
      <c r="A8" s="34">
        <v>3</v>
      </c>
      <c r="B8" s="38" t="s">
        <v>14</v>
      </c>
      <c r="C8" s="183" t="s">
        <v>15</v>
      </c>
      <c r="D8" s="184"/>
      <c r="E8" s="185"/>
      <c r="F8" s="39">
        <v>22</v>
      </c>
      <c r="G8" s="134" t="s">
        <v>16</v>
      </c>
      <c r="H8" s="135"/>
      <c r="I8" s="135"/>
      <c r="J8" s="136"/>
      <c r="K8" s="143" t="s">
        <v>17</v>
      </c>
      <c r="L8" s="150"/>
    </row>
    <row r="9" spans="1:12" ht="18.75" x14ac:dyDescent="0.25">
      <c r="A9" s="34">
        <v>4</v>
      </c>
      <c r="B9" s="155" t="s">
        <v>18</v>
      </c>
      <c r="C9" s="173"/>
      <c r="D9" s="156"/>
      <c r="E9" s="40" t="s">
        <v>19</v>
      </c>
      <c r="F9" s="41">
        <v>23</v>
      </c>
      <c r="G9" s="134" t="s">
        <v>20</v>
      </c>
      <c r="H9" s="135"/>
      <c r="I9" s="135"/>
      <c r="J9" s="136"/>
      <c r="K9" s="174">
        <f>ROUND(E24*K7,0)</f>
        <v>0</v>
      </c>
      <c r="L9" s="175"/>
    </row>
    <row r="10" spans="1:12" ht="18.75" x14ac:dyDescent="0.25">
      <c r="A10" s="34">
        <v>5</v>
      </c>
      <c r="B10" s="155" t="s">
        <v>21</v>
      </c>
      <c r="C10" s="173"/>
      <c r="D10" s="156"/>
      <c r="E10" s="40" t="s">
        <v>22</v>
      </c>
      <c r="F10" s="42">
        <v>24</v>
      </c>
      <c r="G10" s="122" t="s">
        <v>23</v>
      </c>
      <c r="H10" s="123"/>
      <c r="I10" s="123"/>
      <c r="J10" s="123"/>
      <c r="K10" s="123"/>
      <c r="L10" s="182"/>
    </row>
    <row r="11" spans="1:12" ht="18.75" x14ac:dyDescent="0.25">
      <c r="A11" s="34">
        <v>6</v>
      </c>
      <c r="B11" s="155" t="s">
        <v>24</v>
      </c>
      <c r="C11" s="173"/>
      <c r="D11" s="156"/>
      <c r="E11" s="40" t="s">
        <v>25</v>
      </c>
      <c r="F11" s="39" t="s">
        <v>26</v>
      </c>
      <c r="G11" s="186" t="s">
        <v>27</v>
      </c>
      <c r="H11" s="186" t="s">
        <v>28</v>
      </c>
      <c r="I11" s="186" t="s">
        <v>29</v>
      </c>
      <c r="J11" s="186" t="s">
        <v>30</v>
      </c>
      <c r="K11" s="176" t="s">
        <v>31</v>
      </c>
      <c r="L11" s="177"/>
    </row>
    <row r="12" spans="1:12" ht="19.5" thickBot="1" x14ac:dyDescent="0.3">
      <c r="A12" s="34" t="s">
        <v>32</v>
      </c>
      <c r="B12" s="155" t="s">
        <v>33</v>
      </c>
      <c r="C12" s="173"/>
      <c r="D12" s="156"/>
      <c r="E12" s="40" t="s">
        <v>34</v>
      </c>
      <c r="F12" s="39"/>
      <c r="G12" s="187"/>
      <c r="H12" s="187"/>
      <c r="I12" s="187"/>
      <c r="J12" s="187"/>
      <c r="K12" s="178"/>
      <c r="L12" s="179"/>
    </row>
    <row r="13" spans="1:12" ht="19.5" thickBot="1" x14ac:dyDescent="0.3">
      <c r="A13" s="34">
        <v>7</v>
      </c>
      <c r="B13" s="43" t="s">
        <v>35</v>
      </c>
      <c r="C13" s="44">
        <v>45474</v>
      </c>
      <c r="D13" s="45" t="s">
        <v>36</v>
      </c>
      <c r="E13" s="46">
        <v>45504</v>
      </c>
      <c r="F13" s="39"/>
      <c r="G13" s="188"/>
      <c r="H13" s="188"/>
      <c r="I13" s="188"/>
      <c r="J13" s="188"/>
      <c r="K13" s="180"/>
      <c r="L13" s="181"/>
    </row>
    <row r="14" spans="1:12" ht="18.75" x14ac:dyDescent="0.25">
      <c r="A14" s="34">
        <v>8</v>
      </c>
      <c r="B14" s="155" t="s">
        <v>37</v>
      </c>
      <c r="C14" s="173"/>
      <c r="D14" s="156"/>
      <c r="E14" s="47">
        <v>45505</v>
      </c>
      <c r="F14" s="39" t="s">
        <v>38</v>
      </c>
      <c r="G14" s="48" t="s">
        <v>39</v>
      </c>
      <c r="H14" s="36">
        <v>27</v>
      </c>
      <c r="I14" s="36">
        <v>0</v>
      </c>
      <c r="J14" s="36">
        <v>140</v>
      </c>
      <c r="K14" s="174">
        <f>+H14*J14</f>
        <v>3780</v>
      </c>
      <c r="L14" s="175"/>
    </row>
    <row r="15" spans="1:12" ht="18.75" x14ac:dyDescent="0.25">
      <c r="A15" s="34">
        <v>9</v>
      </c>
      <c r="B15" s="155" t="s">
        <v>40</v>
      </c>
      <c r="C15" s="173"/>
      <c r="D15" s="156"/>
      <c r="E15" s="40" t="s">
        <v>41</v>
      </c>
      <c r="F15" s="39" t="s">
        <v>42</v>
      </c>
      <c r="G15" s="48" t="s">
        <v>43</v>
      </c>
      <c r="H15" s="36">
        <v>0</v>
      </c>
      <c r="I15" s="36">
        <f>+I14*2</f>
        <v>0</v>
      </c>
      <c r="J15" s="36">
        <v>0</v>
      </c>
      <c r="K15" s="174">
        <f>+H15*J15</f>
        <v>0</v>
      </c>
      <c r="L15" s="175"/>
    </row>
    <row r="16" spans="1:12" ht="67.5" x14ac:dyDescent="0.25">
      <c r="A16" s="34">
        <v>10</v>
      </c>
      <c r="B16" s="155" t="s">
        <v>44</v>
      </c>
      <c r="C16" s="156"/>
      <c r="D16" s="49" t="s">
        <v>45</v>
      </c>
      <c r="E16" s="50" t="s">
        <v>46</v>
      </c>
      <c r="F16" s="39" t="s">
        <v>47</v>
      </c>
      <c r="G16" s="143" t="s">
        <v>48</v>
      </c>
      <c r="H16" s="144"/>
      <c r="I16" s="144"/>
      <c r="J16" s="145"/>
      <c r="K16" s="174">
        <f>K14+K15</f>
        <v>3780</v>
      </c>
      <c r="L16" s="175"/>
    </row>
    <row r="17" spans="1:15" ht="18.75" x14ac:dyDescent="0.25">
      <c r="A17" s="34">
        <v>11</v>
      </c>
      <c r="B17" s="155" t="s">
        <v>49</v>
      </c>
      <c r="C17" s="156"/>
      <c r="D17" s="36">
        <v>6988.11</v>
      </c>
      <c r="E17" s="37">
        <v>673.94</v>
      </c>
      <c r="F17" s="39" t="s">
        <v>50</v>
      </c>
      <c r="G17" s="134" t="s">
        <v>51</v>
      </c>
      <c r="H17" s="135"/>
      <c r="I17" s="135"/>
      <c r="J17" s="136"/>
      <c r="K17" s="143">
        <v>0</v>
      </c>
      <c r="L17" s="150"/>
      <c r="O17" s="51"/>
    </row>
    <row r="18" spans="1:15" x14ac:dyDescent="0.25">
      <c r="A18" s="52">
        <v>12</v>
      </c>
      <c r="B18" s="157" t="s">
        <v>52</v>
      </c>
      <c r="C18" s="158"/>
      <c r="D18" s="161">
        <v>6924.87</v>
      </c>
      <c r="E18" s="163">
        <v>661.29</v>
      </c>
      <c r="F18" s="39" t="s">
        <v>53</v>
      </c>
      <c r="G18" s="134" t="s">
        <v>54</v>
      </c>
      <c r="H18" s="135"/>
      <c r="I18" s="135"/>
      <c r="J18" s="136"/>
      <c r="K18" s="143"/>
      <c r="L18" s="150"/>
      <c r="N18" s="53"/>
      <c r="O18" s="51"/>
    </row>
    <row r="19" spans="1:15" x14ac:dyDescent="0.25">
      <c r="A19" s="54"/>
      <c r="B19" s="159"/>
      <c r="C19" s="160"/>
      <c r="D19" s="162"/>
      <c r="E19" s="164"/>
      <c r="F19" s="39"/>
      <c r="G19" s="48"/>
      <c r="H19" s="48"/>
      <c r="I19" s="55" t="s">
        <v>55</v>
      </c>
      <c r="J19" s="48"/>
      <c r="K19" s="56"/>
      <c r="L19" s="57"/>
      <c r="N19" s="53"/>
      <c r="O19" s="51"/>
    </row>
    <row r="20" spans="1:15" ht="18.75" x14ac:dyDescent="0.25">
      <c r="A20" s="34">
        <v>13</v>
      </c>
      <c r="B20" s="153" t="s">
        <v>56</v>
      </c>
      <c r="C20" s="154"/>
      <c r="D20" s="58">
        <f>D17-D18</f>
        <v>63.239999999999782</v>
      </c>
      <c r="E20" s="59">
        <f>E17-E18</f>
        <v>12.650000000000091</v>
      </c>
      <c r="F20" s="39" t="s">
        <v>38</v>
      </c>
      <c r="G20" s="48" t="s">
        <v>39</v>
      </c>
      <c r="H20" s="60">
        <v>507</v>
      </c>
      <c r="I20" s="36">
        <v>6.1</v>
      </c>
      <c r="J20" s="36"/>
      <c r="K20" s="143">
        <v>3086.61</v>
      </c>
      <c r="L20" s="150"/>
      <c r="N20" s="61"/>
      <c r="O20" s="51"/>
    </row>
    <row r="21" spans="1:15" ht="18.75" x14ac:dyDescent="0.25">
      <c r="A21" s="34">
        <v>14</v>
      </c>
      <c r="B21" s="155" t="s">
        <v>57</v>
      </c>
      <c r="C21" s="156"/>
      <c r="D21" s="129">
        <v>10</v>
      </c>
      <c r="E21" s="130"/>
      <c r="F21" s="39" t="s">
        <v>42</v>
      </c>
      <c r="G21" s="48" t="s">
        <v>43</v>
      </c>
      <c r="H21" s="60">
        <v>0</v>
      </c>
      <c r="I21" s="36">
        <v>0</v>
      </c>
      <c r="J21" s="36"/>
      <c r="K21" s="143">
        <v>0</v>
      </c>
      <c r="L21" s="150"/>
      <c r="N21" s="53"/>
      <c r="O21" s="51"/>
    </row>
    <row r="22" spans="1:15" ht="15.75" x14ac:dyDescent="0.25">
      <c r="A22" s="52">
        <v>15</v>
      </c>
      <c r="B22" s="165" t="s">
        <v>58</v>
      </c>
      <c r="C22" s="166"/>
      <c r="D22" s="169">
        <f>D20*D21</f>
        <v>632.39999999999782</v>
      </c>
      <c r="E22" s="171">
        <f>E20*D21</f>
        <v>126.50000000000091</v>
      </c>
      <c r="F22" s="42" t="s">
        <v>59</v>
      </c>
      <c r="G22" s="48" t="s">
        <v>60</v>
      </c>
      <c r="H22" s="60">
        <v>0</v>
      </c>
      <c r="I22" s="36">
        <v>0</v>
      </c>
      <c r="J22" s="36"/>
      <c r="K22" s="143">
        <f>IF((I19="YES"),((I22*H22)),((J22*H22)))</f>
        <v>0</v>
      </c>
      <c r="L22" s="150"/>
      <c r="N22" s="53"/>
      <c r="O22" s="51"/>
    </row>
    <row r="23" spans="1:15" ht="15.75" x14ac:dyDescent="0.25">
      <c r="A23" s="54"/>
      <c r="B23" s="167"/>
      <c r="C23" s="168"/>
      <c r="D23" s="170"/>
      <c r="E23" s="172"/>
      <c r="F23" s="42" t="s">
        <v>61</v>
      </c>
      <c r="G23" s="48" t="s">
        <v>62</v>
      </c>
      <c r="H23" s="60">
        <v>0</v>
      </c>
      <c r="I23" s="36">
        <v>0</v>
      </c>
      <c r="J23" s="36"/>
      <c r="K23" s="143">
        <f>IF((I19="YES"),((I23*H23)),((J23*H23)))</f>
        <v>0</v>
      </c>
      <c r="L23" s="150"/>
      <c r="N23" s="53"/>
      <c r="O23" s="51"/>
    </row>
    <row r="24" spans="1:15" ht="18.75" x14ac:dyDescent="0.25">
      <c r="A24" s="39">
        <v>16</v>
      </c>
      <c r="B24" s="153" t="s">
        <v>63</v>
      </c>
      <c r="C24" s="154"/>
      <c r="D24" s="62">
        <f>IF((D22&gt;E22),(D22-E22), 0)</f>
        <v>505.89999999999691</v>
      </c>
      <c r="E24" s="40">
        <f>IF((E22&gt;D22),(E22-D22), 0)</f>
        <v>0</v>
      </c>
      <c r="F24" s="39"/>
      <c r="G24" s="63"/>
      <c r="H24" s="63"/>
      <c r="I24" s="36"/>
      <c r="J24" s="36"/>
      <c r="K24" s="129"/>
      <c r="L24" s="130"/>
      <c r="N24" s="53"/>
      <c r="O24" s="51"/>
    </row>
    <row r="25" spans="1:15" ht="15.75" x14ac:dyDescent="0.25">
      <c r="A25" s="39">
        <v>17</v>
      </c>
      <c r="B25" s="122" t="s">
        <v>64</v>
      </c>
      <c r="C25" s="124"/>
      <c r="D25" s="64">
        <v>0</v>
      </c>
      <c r="E25" s="65">
        <v>0</v>
      </c>
      <c r="F25" s="39" t="s">
        <v>65</v>
      </c>
      <c r="G25" s="143" t="s">
        <v>66</v>
      </c>
      <c r="H25" s="144"/>
      <c r="I25" s="144"/>
      <c r="J25" s="145"/>
      <c r="K25" s="146">
        <f>K20+K21+K22+K23</f>
        <v>3086.61</v>
      </c>
      <c r="L25" s="147"/>
      <c r="N25" s="53"/>
      <c r="O25" s="51"/>
    </row>
    <row r="26" spans="1:15" ht="15.75" x14ac:dyDescent="0.25">
      <c r="A26" s="39">
        <v>18</v>
      </c>
      <c r="B26" s="122" t="s">
        <v>67</v>
      </c>
      <c r="C26" s="124"/>
      <c r="D26" s="64">
        <v>0</v>
      </c>
      <c r="E26" s="65">
        <f>+E24-E25</f>
        <v>0</v>
      </c>
      <c r="F26" s="39" t="s">
        <v>68</v>
      </c>
      <c r="G26" s="151" t="s">
        <v>69</v>
      </c>
      <c r="H26" s="152"/>
      <c r="I26" s="152"/>
      <c r="J26" s="66"/>
      <c r="K26" s="146">
        <v>277.79000000000002</v>
      </c>
      <c r="L26" s="147"/>
      <c r="N26" s="53"/>
      <c r="O26" s="51"/>
    </row>
    <row r="27" spans="1:15" ht="18.75" x14ac:dyDescent="0.25">
      <c r="A27" s="67">
        <v>19</v>
      </c>
      <c r="B27" s="148" t="s">
        <v>70</v>
      </c>
      <c r="C27" s="149"/>
      <c r="D27" s="68">
        <v>0.22</v>
      </c>
      <c r="E27" s="69">
        <v>0</v>
      </c>
      <c r="F27" s="39" t="s">
        <v>71</v>
      </c>
      <c r="G27" s="134" t="s">
        <v>72</v>
      </c>
      <c r="H27" s="135"/>
      <c r="I27" s="135"/>
      <c r="J27" s="136"/>
      <c r="K27" s="143">
        <v>-151.80000000000001</v>
      </c>
      <c r="L27" s="150"/>
      <c r="N27" s="53"/>
      <c r="O27" s="51"/>
    </row>
    <row r="28" spans="1:15" ht="30" x14ac:dyDescent="0.25">
      <c r="A28" s="70" t="s">
        <v>73</v>
      </c>
      <c r="B28" s="106" t="s">
        <v>74</v>
      </c>
      <c r="C28" s="107"/>
      <c r="D28" s="71">
        <f>+D27*D21</f>
        <v>2.2000000000000002</v>
      </c>
      <c r="E28" s="69">
        <f>+E27*D21</f>
        <v>0</v>
      </c>
      <c r="F28" s="39" t="s">
        <v>75</v>
      </c>
      <c r="G28" s="134" t="s">
        <v>76</v>
      </c>
      <c r="H28" s="135"/>
      <c r="I28" s="135"/>
      <c r="J28" s="136"/>
      <c r="K28" s="129">
        <v>0</v>
      </c>
      <c r="L28" s="130"/>
      <c r="N28" s="53"/>
      <c r="O28" s="51"/>
    </row>
    <row r="29" spans="1:15" ht="19.5" thickBot="1" x14ac:dyDescent="0.3">
      <c r="A29" s="72">
        <v>20</v>
      </c>
      <c r="B29" s="139" t="s">
        <v>77</v>
      </c>
      <c r="C29" s="140"/>
      <c r="D29" s="141">
        <v>0.99</v>
      </c>
      <c r="E29" s="142"/>
      <c r="F29" s="39" t="s">
        <v>78</v>
      </c>
      <c r="G29" s="134" t="s">
        <v>79</v>
      </c>
      <c r="H29" s="135"/>
      <c r="I29" s="135"/>
      <c r="J29" s="136"/>
      <c r="K29" s="129">
        <v>0</v>
      </c>
      <c r="L29" s="130"/>
      <c r="N29" s="53"/>
      <c r="O29" s="51"/>
    </row>
    <row r="30" spans="1:15" ht="15.75" x14ac:dyDescent="0.25">
      <c r="A30" s="131" t="s">
        <v>80</v>
      </c>
      <c r="B30" s="132"/>
      <c r="C30" s="132"/>
      <c r="D30" s="132"/>
      <c r="E30" s="133"/>
      <c r="F30" s="39" t="s">
        <v>81</v>
      </c>
      <c r="G30" s="134" t="s">
        <v>82</v>
      </c>
      <c r="H30" s="135"/>
      <c r="I30" s="135"/>
      <c r="J30" s="136"/>
      <c r="K30" s="129">
        <v>0</v>
      </c>
      <c r="L30" s="130"/>
    </row>
    <row r="31" spans="1:15" ht="15.75" x14ac:dyDescent="0.25">
      <c r="A31" s="70">
        <v>1</v>
      </c>
      <c r="B31" s="106" t="s">
        <v>83</v>
      </c>
      <c r="C31" s="107"/>
      <c r="D31" s="137" t="s">
        <v>84</v>
      </c>
      <c r="E31" s="138"/>
      <c r="F31" s="39">
        <v>25</v>
      </c>
      <c r="G31" s="73" t="s">
        <v>105</v>
      </c>
      <c r="H31" s="74"/>
      <c r="I31" s="74"/>
      <c r="J31" s="75"/>
      <c r="K31" s="129">
        <v>0</v>
      </c>
      <c r="L31" s="130"/>
    </row>
    <row r="32" spans="1:15" ht="15.75" x14ac:dyDescent="0.25">
      <c r="A32" s="70">
        <v>2</v>
      </c>
      <c r="B32" s="106" t="s">
        <v>86</v>
      </c>
      <c r="C32" s="107"/>
      <c r="D32" s="127">
        <v>22725</v>
      </c>
      <c r="E32" s="128"/>
      <c r="F32" s="39">
        <v>26</v>
      </c>
      <c r="G32" s="73" t="s">
        <v>85</v>
      </c>
      <c r="H32" s="74"/>
      <c r="I32" s="74"/>
      <c r="J32" s="75"/>
      <c r="K32" s="129">
        <v>101.2</v>
      </c>
      <c r="L32" s="130"/>
    </row>
    <row r="33" spans="1:13" ht="15.75" x14ac:dyDescent="0.25">
      <c r="A33" s="70">
        <v>3</v>
      </c>
      <c r="B33" s="106" t="s">
        <v>88</v>
      </c>
      <c r="C33" s="107"/>
      <c r="D33" s="127">
        <v>22358.2</v>
      </c>
      <c r="E33" s="128"/>
      <c r="F33" s="39">
        <v>27</v>
      </c>
      <c r="G33" s="122" t="s">
        <v>87</v>
      </c>
      <c r="H33" s="123"/>
      <c r="I33" s="123"/>
      <c r="J33" s="124"/>
      <c r="K33" s="125">
        <f>+K16+K17+K25+K26+K27+K28+K29+K30+K32+K31</f>
        <v>7093.8</v>
      </c>
      <c r="L33" s="126"/>
      <c r="M33" s="61"/>
    </row>
    <row r="34" spans="1:13" ht="16.5" thickBot="1" x14ac:dyDescent="0.3">
      <c r="A34" s="70">
        <v>4</v>
      </c>
      <c r="B34" s="106" t="s">
        <v>90</v>
      </c>
      <c r="C34" s="107"/>
      <c r="D34" s="127">
        <f>+D32-D33</f>
        <v>366.79999999999927</v>
      </c>
      <c r="E34" s="128"/>
      <c r="F34" s="76">
        <v>28</v>
      </c>
      <c r="G34" s="122" t="s">
        <v>89</v>
      </c>
      <c r="H34" s="123"/>
      <c r="I34" s="123"/>
      <c r="J34" s="124"/>
      <c r="K34" s="125">
        <v>0</v>
      </c>
      <c r="L34" s="126"/>
    </row>
    <row r="35" spans="1:13" ht="16.5" thickBot="1" x14ac:dyDescent="0.3">
      <c r="A35" s="70">
        <v>5</v>
      </c>
      <c r="B35" s="106" t="s">
        <v>92</v>
      </c>
      <c r="C35" s="107"/>
      <c r="D35" s="108">
        <v>1</v>
      </c>
      <c r="E35" s="109"/>
      <c r="F35" s="76">
        <v>29</v>
      </c>
      <c r="G35" s="117" t="s">
        <v>91</v>
      </c>
      <c r="H35" s="118"/>
      <c r="I35" s="118"/>
      <c r="J35" s="119"/>
      <c r="K35" s="120">
        <f>+E14+27</f>
        <v>45532</v>
      </c>
      <c r="L35" s="121"/>
    </row>
    <row r="36" spans="1:13" ht="16.5" thickBot="1" x14ac:dyDescent="0.3">
      <c r="A36" s="77">
        <v>6</v>
      </c>
      <c r="B36" s="113" t="s">
        <v>93</v>
      </c>
      <c r="C36" s="114"/>
      <c r="D36" s="115">
        <f>+D34*D35</f>
        <v>366.79999999999927</v>
      </c>
      <c r="E36" s="116"/>
      <c r="F36" s="110"/>
      <c r="G36" s="111"/>
      <c r="H36" s="111"/>
      <c r="I36" s="111"/>
      <c r="J36" s="111"/>
      <c r="K36" s="111"/>
      <c r="L36" s="112"/>
    </row>
    <row r="37" spans="1:13" ht="15.75" x14ac:dyDescent="0.25">
      <c r="A37" s="78"/>
      <c r="B37" s="79"/>
      <c r="C37" s="79"/>
      <c r="D37" s="79"/>
      <c r="E37" s="79"/>
      <c r="H37" s="81"/>
      <c r="I37" s="7"/>
      <c r="J37" s="82"/>
      <c r="K37" s="82"/>
    </row>
    <row r="38" spans="1:13" x14ac:dyDescent="0.25">
      <c r="A38" s="78"/>
      <c r="H38" s="81"/>
      <c r="I38" s="7"/>
      <c r="J38" s="81"/>
    </row>
    <row r="39" spans="1:13" x14ac:dyDescent="0.25">
      <c r="A39" s="78"/>
      <c r="I39" s="7"/>
      <c r="J39" s="7"/>
    </row>
    <row r="40" spans="1:13" ht="15.75" x14ac:dyDescent="0.25">
      <c r="A40" s="83"/>
      <c r="B40" s="84"/>
      <c r="C40" s="85"/>
      <c r="D40" s="85"/>
      <c r="E40" s="85"/>
      <c r="I40" s="7"/>
      <c r="J40" s="7"/>
    </row>
    <row r="41" spans="1:13" s="85" customFormat="1" x14ac:dyDescent="0.25">
      <c r="A41" s="80"/>
      <c r="B41" s="7"/>
      <c r="C41" s="7"/>
      <c r="D41" s="7"/>
      <c r="E41" s="7"/>
      <c r="F41" s="80"/>
      <c r="G41" s="7"/>
      <c r="H41" s="7"/>
      <c r="I41" s="7"/>
      <c r="J41" s="7"/>
      <c r="K41" s="7"/>
      <c r="L41" s="7"/>
    </row>
    <row r="42" spans="1:13" x14ac:dyDescent="0.25">
      <c r="F42" s="85"/>
      <c r="G42" s="85"/>
      <c r="H42" s="85"/>
      <c r="I42" s="85"/>
      <c r="J42" s="85" t="s">
        <v>94</v>
      </c>
      <c r="K42" s="85"/>
      <c r="L42" s="85"/>
    </row>
    <row r="99" spans="1:10" x14ac:dyDescent="0.25">
      <c r="A99" s="7"/>
      <c r="B99" s="86">
        <v>44682</v>
      </c>
      <c r="C99" s="87">
        <v>236688</v>
      </c>
      <c r="D99" s="88" t="s">
        <v>95</v>
      </c>
      <c r="E99" s="89">
        <f>L15-L38</f>
        <v>0</v>
      </c>
    </row>
    <row r="100" spans="1:10" x14ac:dyDescent="0.25">
      <c r="A100" s="7"/>
      <c r="B100" s="86">
        <v>44713</v>
      </c>
      <c r="C100" s="87">
        <v>316550</v>
      </c>
      <c r="D100" s="88" t="s">
        <v>96</v>
      </c>
      <c r="E100" s="89">
        <f>+E98+E99</f>
        <v>0</v>
      </c>
    </row>
    <row r="101" spans="1:10" x14ac:dyDescent="0.25">
      <c r="A101" s="7"/>
      <c r="B101" s="86">
        <v>44743</v>
      </c>
      <c r="C101" s="87">
        <v>189507</v>
      </c>
      <c r="D101" s="88" t="s">
        <v>97</v>
      </c>
      <c r="E101" s="90">
        <v>5000000</v>
      </c>
      <c r="F101" s="7"/>
      <c r="H101" s="80"/>
      <c r="J101" s="7"/>
    </row>
    <row r="102" spans="1:10" x14ac:dyDescent="0.25">
      <c r="A102" s="7"/>
      <c r="B102" s="86">
        <v>44774</v>
      </c>
      <c r="C102" s="87">
        <v>213115</v>
      </c>
      <c r="D102" s="88" t="s">
        <v>98</v>
      </c>
      <c r="E102" s="89">
        <f>+E100-E101</f>
        <v>-5000000</v>
      </c>
      <c r="F102" s="7"/>
      <c r="H102" s="80"/>
      <c r="J102" s="7"/>
    </row>
    <row r="103" spans="1:10" x14ac:dyDescent="0.25">
      <c r="A103" s="7"/>
      <c r="B103" s="86">
        <v>44805</v>
      </c>
      <c r="C103" s="87">
        <v>172794</v>
      </c>
      <c r="D103" s="88"/>
      <c r="E103" s="90"/>
      <c r="F103" s="7"/>
      <c r="H103" s="80"/>
      <c r="J103" s="7"/>
    </row>
    <row r="104" spans="1:10" x14ac:dyDescent="0.25">
      <c r="A104" s="7"/>
      <c r="B104" s="86">
        <v>44835</v>
      </c>
      <c r="C104" s="87">
        <v>206444</v>
      </c>
      <c r="D104" s="88" t="s">
        <v>99</v>
      </c>
      <c r="E104" s="87">
        <f>ROUND(E102*0.1%,0)</f>
        <v>-5000</v>
      </c>
      <c r="F104" s="7"/>
      <c r="H104" s="80"/>
      <c r="J104" s="7"/>
    </row>
    <row r="105" spans="1:10" ht="30" x14ac:dyDescent="0.25">
      <c r="A105" s="7"/>
      <c r="B105" s="86">
        <v>44866</v>
      </c>
      <c r="C105" s="87">
        <v>0</v>
      </c>
      <c r="D105" s="88" t="s">
        <v>100</v>
      </c>
      <c r="E105" s="87">
        <v>0</v>
      </c>
      <c r="F105" s="7"/>
      <c r="H105" s="80"/>
      <c r="J105" s="7"/>
    </row>
    <row r="106" spans="1:10" ht="15.75" thickBot="1" x14ac:dyDescent="0.3">
      <c r="A106" s="7"/>
      <c r="B106" s="86">
        <v>44896</v>
      </c>
      <c r="C106" s="87">
        <v>0</v>
      </c>
      <c r="D106" s="91"/>
      <c r="E106" s="92"/>
      <c r="F106" s="7"/>
      <c r="H106" s="80"/>
      <c r="J106" s="7"/>
    </row>
    <row r="107" spans="1:10" ht="30.75" thickBot="1" x14ac:dyDescent="0.3">
      <c r="A107" s="7"/>
      <c r="B107" s="93">
        <v>44927</v>
      </c>
      <c r="C107" s="94">
        <v>0</v>
      </c>
      <c r="D107" s="95" t="s">
        <v>101</v>
      </c>
      <c r="E107" s="96">
        <f>+E104-E105</f>
        <v>-5000</v>
      </c>
      <c r="F107" s="7"/>
      <c r="H107" s="80"/>
      <c r="J107" s="7"/>
    </row>
    <row r="108" spans="1:10" x14ac:dyDescent="0.25">
      <c r="F108" s="7"/>
      <c r="H108" s="80"/>
      <c r="J108" s="7"/>
    </row>
    <row r="109" spans="1:10" x14ac:dyDescent="0.25">
      <c r="F109" s="7"/>
      <c r="H109" s="80"/>
      <c r="J109" s="7"/>
    </row>
  </sheetData>
  <mergeCells count="87">
    <mergeCell ref="C4:H4"/>
    <mergeCell ref="B6:D6"/>
    <mergeCell ref="F6:F7"/>
    <mergeCell ref="G6:J7"/>
    <mergeCell ref="B7:D7"/>
    <mergeCell ref="K11:L13"/>
    <mergeCell ref="B12:D12"/>
    <mergeCell ref="K8:L8"/>
    <mergeCell ref="B9:D9"/>
    <mergeCell ref="G9:J9"/>
    <mergeCell ref="K9:L9"/>
    <mergeCell ref="B10:D10"/>
    <mergeCell ref="G10:L10"/>
    <mergeCell ref="C8:E8"/>
    <mergeCell ref="G8:J8"/>
    <mergeCell ref="B11:D11"/>
    <mergeCell ref="G11:G13"/>
    <mergeCell ref="H11:H13"/>
    <mergeCell ref="I11:I13"/>
    <mergeCell ref="J11:J13"/>
    <mergeCell ref="B14:D14"/>
    <mergeCell ref="K14:L14"/>
    <mergeCell ref="B15:D15"/>
    <mergeCell ref="K15:L15"/>
    <mergeCell ref="B16:C16"/>
    <mergeCell ref="G16:J16"/>
    <mergeCell ref="K16:L16"/>
    <mergeCell ref="B24:C24"/>
    <mergeCell ref="K24:L24"/>
    <mergeCell ref="B25:C25"/>
    <mergeCell ref="B17:C17"/>
    <mergeCell ref="G17:J17"/>
    <mergeCell ref="K17:L17"/>
    <mergeCell ref="B18:C19"/>
    <mergeCell ref="D18:D19"/>
    <mergeCell ref="E18:E19"/>
    <mergeCell ref="G18:J18"/>
    <mergeCell ref="K18:L18"/>
    <mergeCell ref="B22:C23"/>
    <mergeCell ref="D22:D23"/>
    <mergeCell ref="E22:E23"/>
    <mergeCell ref="K22:L22"/>
    <mergeCell ref="K23:L23"/>
    <mergeCell ref="B20:C20"/>
    <mergeCell ref="K20:L20"/>
    <mergeCell ref="B21:C21"/>
    <mergeCell ref="D21:E21"/>
    <mergeCell ref="K21:L21"/>
    <mergeCell ref="G25:J25"/>
    <mergeCell ref="K25:L25"/>
    <mergeCell ref="B27:C27"/>
    <mergeCell ref="G27:J27"/>
    <mergeCell ref="K27:L27"/>
    <mergeCell ref="B26:C26"/>
    <mergeCell ref="G26:I26"/>
    <mergeCell ref="K26:L26"/>
    <mergeCell ref="B28:C28"/>
    <mergeCell ref="G28:J28"/>
    <mergeCell ref="K28:L28"/>
    <mergeCell ref="B29:C29"/>
    <mergeCell ref="D29:E29"/>
    <mergeCell ref="G29:J29"/>
    <mergeCell ref="K29:L29"/>
    <mergeCell ref="A30:E30"/>
    <mergeCell ref="G30:J30"/>
    <mergeCell ref="K30:L30"/>
    <mergeCell ref="B31:C31"/>
    <mergeCell ref="D31:E31"/>
    <mergeCell ref="K31:L31"/>
    <mergeCell ref="B32:C32"/>
    <mergeCell ref="D32:E32"/>
    <mergeCell ref="K32:L32"/>
    <mergeCell ref="B33:C33"/>
    <mergeCell ref="D33:E33"/>
    <mergeCell ref="G33:J33"/>
    <mergeCell ref="K33:L33"/>
    <mergeCell ref="B36:C36"/>
    <mergeCell ref="D36:E36"/>
    <mergeCell ref="F36:L36"/>
    <mergeCell ref="B34:C34"/>
    <mergeCell ref="D34:E34"/>
    <mergeCell ref="G34:J34"/>
    <mergeCell ref="K34:L34"/>
    <mergeCell ref="B35:C35"/>
    <mergeCell ref="D35:E35"/>
    <mergeCell ref="G35:J35"/>
    <mergeCell ref="K35:L35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09"/>
  <sheetViews>
    <sheetView workbookViewId="0">
      <selection sqref="A1:XFD1048576"/>
    </sheetView>
  </sheetViews>
  <sheetFormatPr defaultRowHeight="15" x14ac:dyDescent="0.25"/>
  <cols>
    <col min="1" max="1" width="4.42578125" style="80" customWidth="1"/>
    <col min="2" max="2" width="40.140625" style="7" customWidth="1"/>
    <col min="3" max="3" width="14.28515625" style="7" customWidth="1"/>
    <col min="4" max="4" width="12.7109375" style="7" customWidth="1"/>
    <col min="5" max="5" width="20.5703125" style="7" customWidth="1"/>
    <col min="6" max="6" width="5.7109375" style="80" customWidth="1"/>
    <col min="7" max="7" width="29.5703125" style="7" customWidth="1"/>
    <col min="8" max="8" width="12.7109375" style="7" customWidth="1"/>
    <col min="9" max="9" width="22.7109375" style="80" customWidth="1"/>
    <col min="10" max="10" width="20.85546875" style="80" customWidth="1"/>
    <col min="11" max="11" width="13.7109375" style="7" bestFit="1" customWidth="1"/>
    <col min="12" max="12" width="15.42578125" style="7" bestFit="1" customWidth="1"/>
    <col min="13" max="13" width="14.140625" style="7" bestFit="1" customWidth="1"/>
    <col min="14" max="14" width="9.140625" style="7"/>
    <col min="15" max="15" width="12.7109375" style="7" bestFit="1" customWidth="1"/>
    <col min="16" max="16384" width="9.140625" style="7"/>
  </cols>
  <sheetData>
    <row r="1" spans="1:12" ht="15.75" x14ac:dyDescent="0.25">
      <c r="A1" s="1"/>
      <c r="B1" s="2"/>
      <c r="C1" s="2"/>
      <c r="D1" s="2"/>
      <c r="E1" s="3" t="s">
        <v>0</v>
      </c>
      <c r="F1" s="4"/>
      <c r="G1" s="2"/>
      <c r="H1" s="2"/>
      <c r="I1" s="2"/>
      <c r="J1" s="2"/>
      <c r="K1" s="5"/>
      <c r="L1" s="6"/>
    </row>
    <row r="2" spans="1:12" s="11" customFormat="1" ht="18.75" x14ac:dyDescent="0.25">
      <c r="A2" s="8"/>
      <c r="B2" s="9"/>
      <c r="C2" s="9"/>
      <c r="D2" s="9"/>
      <c r="E2" s="10" t="s">
        <v>1</v>
      </c>
      <c r="G2" s="9"/>
      <c r="H2" s="9"/>
      <c r="I2" s="9"/>
      <c r="J2" s="9"/>
      <c r="K2" s="9"/>
      <c r="L2" s="12"/>
    </row>
    <row r="3" spans="1:12" s="18" customFormat="1" ht="21" thickBot="1" x14ac:dyDescent="0.5">
      <c r="A3" s="13"/>
      <c r="B3" s="14"/>
      <c r="C3" s="14"/>
      <c r="D3" s="14"/>
      <c r="E3" s="15" t="s">
        <v>2</v>
      </c>
      <c r="F3" s="16"/>
      <c r="G3" s="14"/>
      <c r="H3" s="14"/>
      <c r="I3" s="14"/>
      <c r="J3" s="14"/>
      <c r="K3" s="14"/>
      <c r="L3" s="17"/>
    </row>
    <row r="4" spans="1:12" s="11" customFormat="1" ht="19.5" thickBot="1" x14ac:dyDescent="0.3">
      <c r="A4" s="8"/>
      <c r="B4" s="19"/>
      <c r="C4" s="189" t="s">
        <v>108</v>
      </c>
      <c r="D4" s="189"/>
      <c r="E4" s="189"/>
      <c r="F4" s="189"/>
      <c r="G4" s="189"/>
      <c r="H4" s="189"/>
      <c r="I4" s="19"/>
      <c r="J4" s="19"/>
      <c r="K4" s="20" t="s">
        <v>4</v>
      </c>
      <c r="L4" s="21"/>
    </row>
    <row r="5" spans="1:12" ht="16.5" thickBot="1" x14ac:dyDescent="0.3">
      <c r="A5" s="22"/>
      <c r="B5" s="23"/>
      <c r="C5" s="23"/>
      <c r="D5" s="23"/>
      <c r="E5" s="24"/>
      <c r="F5" s="25"/>
      <c r="G5" s="23"/>
      <c r="H5" s="23"/>
      <c r="I5" s="26" t="s">
        <v>5</v>
      </c>
      <c r="J5" s="27"/>
      <c r="K5" s="28" t="s">
        <v>6</v>
      </c>
      <c r="L5" s="29"/>
    </row>
    <row r="6" spans="1:12" ht="67.5" x14ac:dyDescent="0.25">
      <c r="A6" s="30">
        <v>1</v>
      </c>
      <c r="B6" s="190" t="s">
        <v>7</v>
      </c>
      <c r="C6" s="191"/>
      <c r="D6" s="192"/>
      <c r="E6" s="31" t="s">
        <v>8</v>
      </c>
      <c r="F6" s="193">
        <v>21</v>
      </c>
      <c r="G6" s="195" t="s">
        <v>9</v>
      </c>
      <c r="H6" s="196"/>
      <c r="I6" s="196"/>
      <c r="J6" s="197"/>
      <c r="K6" s="32" t="s">
        <v>10</v>
      </c>
      <c r="L6" s="33" t="s">
        <v>11</v>
      </c>
    </row>
    <row r="7" spans="1:12" ht="18.75" x14ac:dyDescent="0.25">
      <c r="A7" s="34">
        <v>2</v>
      </c>
      <c r="B7" s="155" t="s">
        <v>12</v>
      </c>
      <c r="C7" s="173"/>
      <c r="D7" s="156"/>
      <c r="E7" s="35">
        <v>1632728</v>
      </c>
      <c r="F7" s="194"/>
      <c r="G7" s="159"/>
      <c r="H7" s="198"/>
      <c r="I7" s="198"/>
      <c r="J7" s="160"/>
      <c r="K7" s="36">
        <v>3.56</v>
      </c>
      <c r="L7" s="37" t="s">
        <v>13</v>
      </c>
    </row>
    <row r="8" spans="1:12" ht="18.75" x14ac:dyDescent="0.25">
      <c r="A8" s="34">
        <v>3</v>
      </c>
      <c r="B8" s="38" t="s">
        <v>14</v>
      </c>
      <c r="C8" s="183" t="s">
        <v>15</v>
      </c>
      <c r="D8" s="184"/>
      <c r="E8" s="185"/>
      <c r="F8" s="39">
        <v>22</v>
      </c>
      <c r="G8" s="134" t="s">
        <v>16</v>
      </c>
      <c r="H8" s="135"/>
      <c r="I8" s="135"/>
      <c r="J8" s="136"/>
      <c r="K8" s="143" t="s">
        <v>17</v>
      </c>
      <c r="L8" s="150"/>
    </row>
    <row r="9" spans="1:12" ht="18.75" x14ac:dyDescent="0.25">
      <c r="A9" s="34">
        <v>4</v>
      </c>
      <c r="B9" s="155" t="s">
        <v>18</v>
      </c>
      <c r="C9" s="173"/>
      <c r="D9" s="156"/>
      <c r="E9" s="40" t="s">
        <v>19</v>
      </c>
      <c r="F9" s="41">
        <v>23</v>
      </c>
      <c r="G9" s="134" t="s">
        <v>20</v>
      </c>
      <c r="H9" s="135"/>
      <c r="I9" s="135"/>
      <c r="J9" s="136"/>
      <c r="K9" s="174">
        <f>ROUND(E24*K7,0)</f>
        <v>0</v>
      </c>
      <c r="L9" s="175"/>
    </row>
    <row r="10" spans="1:12" ht="18.75" x14ac:dyDescent="0.25">
      <c r="A10" s="34">
        <v>5</v>
      </c>
      <c r="B10" s="155" t="s">
        <v>21</v>
      </c>
      <c r="C10" s="173"/>
      <c r="D10" s="156"/>
      <c r="E10" s="40" t="s">
        <v>22</v>
      </c>
      <c r="F10" s="42">
        <v>24</v>
      </c>
      <c r="G10" s="122" t="s">
        <v>23</v>
      </c>
      <c r="H10" s="123"/>
      <c r="I10" s="123"/>
      <c r="J10" s="123"/>
      <c r="K10" s="123"/>
      <c r="L10" s="182"/>
    </row>
    <row r="11" spans="1:12" ht="18.75" x14ac:dyDescent="0.25">
      <c r="A11" s="34">
        <v>6</v>
      </c>
      <c r="B11" s="155" t="s">
        <v>24</v>
      </c>
      <c r="C11" s="173"/>
      <c r="D11" s="156"/>
      <c r="E11" s="40" t="s">
        <v>25</v>
      </c>
      <c r="F11" s="39" t="s">
        <v>26</v>
      </c>
      <c r="G11" s="186" t="s">
        <v>27</v>
      </c>
      <c r="H11" s="186" t="s">
        <v>28</v>
      </c>
      <c r="I11" s="186" t="s">
        <v>29</v>
      </c>
      <c r="J11" s="186" t="s">
        <v>30</v>
      </c>
      <c r="K11" s="176" t="s">
        <v>31</v>
      </c>
      <c r="L11" s="177"/>
    </row>
    <row r="12" spans="1:12" ht="19.5" thickBot="1" x14ac:dyDescent="0.3">
      <c r="A12" s="34" t="s">
        <v>32</v>
      </c>
      <c r="B12" s="155" t="s">
        <v>33</v>
      </c>
      <c r="C12" s="173"/>
      <c r="D12" s="156"/>
      <c r="E12" s="40" t="s">
        <v>34</v>
      </c>
      <c r="F12" s="39"/>
      <c r="G12" s="187"/>
      <c r="H12" s="187"/>
      <c r="I12" s="187"/>
      <c r="J12" s="187"/>
      <c r="K12" s="178"/>
      <c r="L12" s="179"/>
    </row>
    <row r="13" spans="1:12" ht="19.5" thickBot="1" x14ac:dyDescent="0.3">
      <c r="A13" s="34">
        <v>7</v>
      </c>
      <c r="B13" s="43" t="s">
        <v>35</v>
      </c>
      <c r="C13" s="44">
        <v>45505</v>
      </c>
      <c r="D13" s="45" t="s">
        <v>36</v>
      </c>
      <c r="E13" s="46">
        <v>45535</v>
      </c>
      <c r="F13" s="39"/>
      <c r="G13" s="188"/>
      <c r="H13" s="188"/>
      <c r="I13" s="188"/>
      <c r="J13" s="188"/>
      <c r="K13" s="180"/>
      <c r="L13" s="181"/>
    </row>
    <row r="14" spans="1:12" ht="18.75" x14ac:dyDescent="0.25">
      <c r="A14" s="34">
        <v>8</v>
      </c>
      <c r="B14" s="155" t="s">
        <v>37</v>
      </c>
      <c r="C14" s="173"/>
      <c r="D14" s="156"/>
      <c r="E14" s="47">
        <v>45536</v>
      </c>
      <c r="F14" s="39" t="s">
        <v>38</v>
      </c>
      <c r="G14" s="48" t="s">
        <v>39</v>
      </c>
      <c r="H14" s="36">
        <v>27</v>
      </c>
      <c r="I14" s="36">
        <v>0</v>
      </c>
      <c r="J14" s="36">
        <v>140</v>
      </c>
      <c r="K14" s="174">
        <f>+H14*J14</f>
        <v>3780</v>
      </c>
      <c r="L14" s="175"/>
    </row>
    <row r="15" spans="1:12" ht="18.75" x14ac:dyDescent="0.25">
      <c r="A15" s="34">
        <v>9</v>
      </c>
      <c r="B15" s="155" t="s">
        <v>40</v>
      </c>
      <c r="C15" s="173"/>
      <c r="D15" s="156"/>
      <c r="E15" s="40" t="s">
        <v>41</v>
      </c>
      <c r="F15" s="39" t="s">
        <v>42</v>
      </c>
      <c r="G15" s="48" t="s">
        <v>43</v>
      </c>
      <c r="H15" s="36">
        <v>0</v>
      </c>
      <c r="I15" s="36">
        <f>+I14*2</f>
        <v>0</v>
      </c>
      <c r="J15" s="36">
        <v>0</v>
      </c>
      <c r="K15" s="174">
        <f>+H15*J15</f>
        <v>0</v>
      </c>
      <c r="L15" s="175"/>
    </row>
    <row r="16" spans="1:12" ht="67.5" x14ac:dyDescent="0.25">
      <c r="A16" s="34">
        <v>10</v>
      </c>
      <c r="B16" s="155" t="s">
        <v>44</v>
      </c>
      <c r="C16" s="156"/>
      <c r="D16" s="49" t="s">
        <v>45</v>
      </c>
      <c r="E16" s="50" t="s">
        <v>46</v>
      </c>
      <c r="F16" s="39" t="s">
        <v>47</v>
      </c>
      <c r="G16" s="143" t="s">
        <v>48</v>
      </c>
      <c r="H16" s="144"/>
      <c r="I16" s="144"/>
      <c r="J16" s="145"/>
      <c r="K16" s="174">
        <f>K14+K15</f>
        <v>3780</v>
      </c>
      <c r="L16" s="175"/>
    </row>
    <row r="17" spans="1:15" ht="18.75" x14ac:dyDescent="0.25">
      <c r="A17" s="34">
        <v>11</v>
      </c>
      <c r="B17" s="155" t="s">
        <v>49</v>
      </c>
      <c r="C17" s="156"/>
      <c r="D17" s="36">
        <v>7047.6</v>
      </c>
      <c r="E17" s="37">
        <v>699.46</v>
      </c>
      <c r="F17" s="39" t="s">
        <v>50</v>
      </c>
      <c r="G17" s="134" t="s">
        <v>51</v>
      </c>
      <c r="H17" s="135"/>
      <c r="I17" s="135"/>
      <c r="J17" s="136"/>
      <c r="K17" s="143">
        <v>0</v>
      </c>
      <c r="L17" s="150"/>
      <c r="O17" s="51"/>
    </row>
    <row r="18" spans="1:15" x14ac:dyDescent="0.25">
      <c r="A18" s="52">
        <v>12</v>
      </c>
      <c r="B18" s="157" t="s">
        <v>52</v>
      </c>
      <c r="C18" s="158"/>
      <c r="D18" s="161">
        <v>6988.11</v>
      </c>
      <c r="E18" s="163">
        <v>673.94</v>
      </c>
      <c r="F18" s="39" t="s">
        <v>53</v>
      </c>
      <c r="G18" s="134" t="s">
        <v>54</v>
      </c>
      <c r="H18" s="135"/>
      <c r="I18" s="135"/>
      <c r="J18" s="136"/>
      <c r="K18" s="143"/>
      <c r="L18" s="150"/>
      <c r="N18" s="53"/>
      <c r="O18" s="51"/>
    </row>
    <row r="19" spans="1:15" x14ac:dyDescent="0.25">
      <c r="A19" s="54"/>
      <c r="B19" s="159"/>
      <c r="C19" s="160"/>
      <c r="D19" s="162"/>
      <c r="E19" s="164"/>
      <c r="F19" s="39"/>
      <c r="G19" s="48"/>
      <c r="H19" s="48"/>
      <c r="I19" s="55" t="s">
        <v>55</v>
      </c>
      <c r="J19" s="48"/>
      <c r="K19" s="56"/>
      <c r="L19" s="57"/>
      <c r="N19" s="53"/>
      <c r="O19" s="51"/>
    </row>
    <row r="20" spans="1:15" ht="18.75" x14ac:dyDescent="0.25">
      <c r="A20" s="34">
        <v>13</v>
      </c>
      <c r="B20" s="153" t="s">
        <v>56</v>
      </c>
      <c r="C20" s="154"/>
      <c r="D20" s="58">
        <f>D17-D18</f>
        <v>59.490000000000691</v>
      </c>
      <c r="E20" s="59">
        <f>E17-E18</f>
        <v>25.519999999999982</v>
      </c>
      <c r="F20" s="39" t="s">
        <v>38</v>
      </c>
      <c r="G20" s="48" t="s">
        <v>39</v>
      </c>
      <c r="H20" s="97">
        <v>340</v>
      </c>
      <c r="I20" s="36">
        <v>6.1</v>
      </c>
      <c r="J20" s="36"/>
      <c r="K20" s="174">
        <f>+H20*I20</f>
        <v>2074</v>
      </c>
      <c r="L20" s="175"/>
      <c r="N20" s="61"/>
      <c r="O20" s="51"/>
    </row>
    <row r="21" spans="1:15" ht="18.75" x14ac:dyDescent="0.25">
      <c r="A21" s="34">
        <v>14</v>
      </c>
      <c r="B21" s="155" t="s">
        <v>57</v>
      </c>
      <c r="C21" s="156"/>
      <c r="D21" s="129">
        <v>10</v>
      </c>
      <c r="E21" s="130"/>
      <c r="F21" s="39" t="s">
        <v>42</v>
      </c>
      <c r="G21" s="48" t="s">
        <v>43</v>
      </c>
      <c r="H21" s="60">
        <v>0</v>
      </c>
      <c r="I21" s="36">
        <v>0</v>
      </c>
      <c r="J21" s="36"/>
      <c r="K21" s="143">
        <v>0</v>
      </c>
      <c r="L21" s="150"/>
      <c r="N21" s="53"/>
      <c r="O21" s="51"/>
    </row>
    <row r="22" spans="1:15" ht="15.75" x14ac:dyDescent="0.25">
      <c r="A22" s="52">
        <v>15</v>
      </c>
      <c r="B22" s="165" t="s">
        <v>58</v>
      </c>
      <c r="C22" s="166"/>
      <c r="D22" s="169">
        <f>D20*D21</f>
        <v>594.90000000000691</v>
      </c>
      <c r="E22" s="171">
        <f>E20*D21</f>
        <v>255.19999999999982</v>
      </c>
      <c r="F22" s="42" t="s">
        <v>59</v>
      </c>
      <c r="G22" s="48" t="s">
        <v>60</v>
      </c>
      <c r="H22" s="60">
        <v>0</v>
      </c>
      <c r="I22" s="36">
        <v>0</v>
      </c>
      <c r="J22" s="36"/>
      <c r="K22" s="143">
        <f>IF((I19="YES"),((I22*H22)),((J22*H22)))</f>
        <v>0</v>
      </c>
      <c r="L22" s="150"/>
      <c r="N22" s="53"/>
      <c r="O22" s="51"/>
    </row>
    <row r="23" spans="1:15" ht="15.75" x14ac:dyDescent="0.25">
      <c r="A23" s="54"/>
      <c r="B23" s="167"/>
      <c r="C23" s="168"/>
      <c r="D23" s="170"/>
      <c r="E23" s="172"/>
      <c r="F23" s="42" t="s">
        <v>61</v>
      </c>
      <c r="G23" s="48" t="s">
        <v>62</v>
      </c>
      <c r="H23" s="60">
        <v>0</v>
      </c>
      <c r="I23" s="36">
        <v>0</v>
      </c>
      <c r="J23" s="36"/>
      <c r="K23" s="143">
        <f>IF((I19="YES"),((I23*H23)),((J23*H23)))</f>
        <v>0</v>
      </c>
      <c r="L23" s="150"/>
      <c r="N23" s="53"/>
      <c r="O23" s="51"/>
    </row>
    <row r="24" spans="1:15" ht="18.75" x14ac:dyDescent="0.25">
      <c r="A24" s="39">
        <v>16</v>
      </c>
      <c r="B24" s="153" t="s">
        <v>63</v>
      </c>
      <c r="C24" s="154"/>
      <c r="D24" s="62">
        <f>IF((D22&gt;E22),(D22-E22), 0)</f>
        <v>339.70000000000709</v>
      </c>
      <c r="E24" s="40">
        <f>IF((E22&gt;D22),(E22-D22), 0)</f>
        <v>0</v>
      </c>
      <c r="F24" s="39"/>
      <c r="G24" s="63"/>
      <c r="H24" s="63"/>
      <c r="I24" s="36"/>
      <c r="J24" s="36"/>
      <c r="K24" s="129"/>
      <c r="L24" s="130"/>
      <c r="N24" s="53"/>
      <c r="O24" s="51"/>
    </row>
    <row r="25" spans="1:15" ht="15.75" x14ac:dyDescent="0.25">
      <c r="A25" s="39">
        <v>17</v>
      </c>
      <c r="B25" s="122" t="s">
        <v>64</v>
      </c>
      <c r="C25" s="124"/>
      <c r="D25" s="64">
        <v>0</v>
      </c>
      <c r="E25" s="65">
        <v>0</v>
      </c>
      <c r="F25" s="39" t="s">
        <v>65</v>
      </c>
      <c r="G25" s="143" t="s">
        <v>66</v>
      </c>
      <c r="H25" s="144"/>
      <c r="I25" s="144"/>
      <c r="J25" s="145"/>
      <c r="K25" s="146">
        <f>K20+K21+K22+K23</f>
        <v>2074</v>
      </c>
      <c r="L25" s="147"/>
      <c r="N25" s="53"/>
      <c r="O25" s="51"/>
    </row>
    <row r="26" spans="1:15" ht="15.75" x14ac:dyDescent="0.25">
      <c r="A26" s="39">
        <v>18</v>
      </c>
      <c r="B26" s="122" t="s">
        <v>67</v>
      </c>
      <c r="C26" s="124"/>
      <c r="D26" s="64">
        <v>0</v>
      </c>
      <c r="E26" s="65">
        <f>+E24-E25</f>
        <v>0</v>
      </c>
      <c r="F26" s="39" t="s">
        <v>68</v>
      </c>
      <c r="G26" s="151" t="s">
        <v>69</v>
      </c>
      <c r="H26" s="152"/>
      <c r="I26" s="152"/>
      <c r="J26" s="66"/>
      <c r="K26" s="146">
        <f>+K25*9%</f>
        <v>186.66</v>
      </c>
      <c r="L26" s="147"/>
      <c r="N26" s="53"/>
      <c r="O26" s="51"/>
    </row>
    <row r="27" spans="1:15" ht="18.75" x14ac:dyDescent="0.25">
      <c r="A27" s="67">
        <v>19</v>
      </c>
      <c r="B27" s="148" t="s">
        <v>70</v>
      </c>
      <c r="C27" s="149"/>
      <c r="D27" s="68">
        <v>0.16200000000000001</v>
      </c>
      <c r="E27" s="69">
        <v>0</v>
      </c>
      <c r="F27" s="39" t="s">
        <v>71</v>
      </c>
      <c r="G27" s="134" t="s">
        <v>72</v>
      </c>
      <c r="H27" s="135"/>
      <c r="I27" s="135"/>
      <c r="J27" s="136"/>
      <c r="K27" s="143">
        <f>-(H20*0.3)</f>
        <v>-102</v>
      </c>
      <c r="L27" s="150"/>
      <c r="N27" s="53"/>
      <c r="O27" s="51"/>
    </row>
    <row r="28" spans="1:15" ht="30" x14ac:dyDescent="0.25">
      <c r="A28" s="70" t="s">
        <v>73</v>
      </c>
      <c r="B28" s="106" t="s">
        <v>74</v>
      </c>
      <c r="C28" s="107"/>
      <c r="D28" s="71">
        <f>+D27*D21</f>
        <v>1.62</v>
      </c>
      <c r="E28" s="69">
        <f>+E27*D21</f>
        <v>0</v>
      </c>
      <c r="F28" s="39" t="s">
        <v>75</v>
      </c>
      <c r="G28" s="134" t="s">
        <v>76</v>
      </c>
      <c r="H28" s="135"/>
      <c r="I28" s="135"/>
      <c r="J28" s="136"/>
      <c r="K28" s="129">
        <v>0</v>
      </c>
      <c r="L28" s="130"/>
      <c r="N28" s="53"/>
      <c r="O28" s="51"/>
    </row>
    <row r="29" spans="1:15" ht="19.5" thickBot="1" x14ac:dyDescent="0.3">
      <c r="A29" s="72">
        <v>20</v>
      </c>
      <c r="B29" s="139" t="s">
        <v>77</v>
      </c>
      <c r="C29" s="140"/>
      <c r="D29" s="141">
        <v>0.98</v>
      </c>
      <c r="E29" s="142"/>
      <c r="F29" s="39" t="s">
        <v>78</v>
      </c>
      <c r="G29" s="134" t="s">
        <v>79</v>
      </c>
      <c r="H29" s="135"/>
      <c r="I29" s="135"/>
      <c r="J29" s="136"/>
      <c r="K29" s="129">
        <v>0</v>
      </c>
      <c r="L29" s="130"/>
      <c r="N29" s="53"/>
      <c r="O29" s="51"/>
    </row>
    <row r="30" spans="1:15" ht="15.75" x14ac:dyDescent="0.25">
      <c r="A30" s="131" t="s">
        <v>80</v>
      </c>
      <c r="B30" s="132"/>
      <c r="C30" s="132"/>
      <c r="D30" s="132"/>
      <c r="E30" s="133"/>
      <c r="F30" s="39" t="s">
        <v>81</v>
      </c>
      <c r="G30" s="134" t="s">
        <v>82</v>
      </c>
      <c r="H30" s="135"/>
      <c r="I30" s="135"/>
      <c r="J30" s="136"/>
      <c r="K30" s="129">
        <v>0</v>
      </c>
      <c r="L30" s="130"/>
    </row>
    <row r="31" spans="1:15" ht="15.75" x14ac:dyDescent="0.25">
      <c r="A31" s="70">
        <v>1</v>
      </c>
      <c r="B31" s="106" t="s">
        <v>83</v>
      </c>
      <c r="C31" s="107"/>
      <c r="D31" s="137" t="s">
        <v>84</v>
      </c>
      <c r="E31" s="138"/>
      <c r="F31" s="39">
        <v>25</v>
      </c>
      <c r="G31" s="73" t="s">
        <v>109</v>
      </c>
      <c r="H31" s="74"/>
      <c r="I31" s="74"/>
      <c r="J31" s="75"/>
      <c r="K31" s="199">
        <v>16.55</v>
      </c>
      <c r="L31" s="200"/>
    </row>
    <row r="32" spans="1:15" ht="15.75" x14ac:dyDescent="0.25">
      <c r="A32" s="70">
        <v>2</v>
      </c>
      <c r="B32" s="106" t="s">
        <v>86</v>
      </c>
      <c r="C32" s="107"/>
      <c r="D32" s="127">
        <v>23176</v>
      </c>
      <c r="E32" s="128"/>
      <c r="F32" s="39">
        <v>26</v>
      </c>
      <c r="G32" s="73" t="s">
        <v>85</v>
      </c>
      <c r="H32" s="74"/>
      <c r="I32" s="74"/>
      <c r="J32" s="75"/>
      <c r="K32" s="199">
        <v>85</v>
      </c>
      <c r="L32" s="200"/>
    </row>
    <row r="33" spans="1:13" ht="15.75" x14ac:dyDescent="0.25">
      <c r="A33" s="70">
        <v>3</v>
      </c>
      <c r="B33" s="106" t="s">
        <v>88</v>
      </c>
      <c r="C33" s="107"/>
      <c r="D33" s="127">
        <v>22725</v>
      </c>
      <c r="E33" s="128"/>
      <c r="F33" s="39">
        <v>27</v>
      </c>
      <c r="G33" s="122" t="s">
        <v>87</v>
      </c>
      <c r="H33" s="123"/>
      <c r="I33" s="123"/>
      <c r="J33" s="124"/>
      <c r="K33" s="125">
        <f>+K16+K17+K25+K26+K27+K28+K29+K30+K32+K31</f>
        <v>6040.21</v>
      </c>
      <c r="L33" s="126"/>
      <c r="M33" s="61"/>
    </row>
    <row r="34" spans="1:13" ht="16.5" thickBot="1" x14ac:dyDescent="0.3">
      <c r="A34" s="70">
        <v>4</v>
      </c>
      <c r="B34" s="106" t="s">
        <v>90</v>
      </c>
      <c r="C34" s="107"/>
      <c r="D34" s="127">
        <f>+D32-D33</f>
        <v>451</v>
      </c>
      <c r="E34" s="128"/>
      <c r="F34" s="76">
        <v>28</v>
      </c>
      <c r="G34" s="122" t="s">
        <v>89</v>
      </c>
      <c r="H34" s="123"/>
      <c r="I34" s="123"/>
      <c r="J34" s="124"/>
      <c r="K34" s="125">
        <v>0</v>
      </c>
      <c r="L34" s="126"/>
    </row>
    <row r="35" spans="1:13" ht="16.5" thickBot="1" x14ac:dyDescent="0.3">
      <c r="A35" s="70">
        <v>5</v>
      </c>
      <c r="B35" s="106" t="s">
        <v>92</v>
      </c>
      <c r="C35" s="107"/>
      <c r="D35" s="108">
        <v>1</v>
      </c>
      <c r="E35" s="109"/>
      <c r="F35" s="76">
        <v>29</v>
      </c>
      <c r="G35" s="117" t="s">
        <v>91</v>
      </c>
      <c r="H35" s="118"/>
      <c r="I35" s="118"/>
      <c r="J35" s="119"/>
      <c r="K35" s="120">
        <f>+E14+27</f>
        <v>45563</v>
      </c>
      <c r="L35" s="121"/>
    </row>
    <row r="36" spans="1:13" ht="16.5" thickBot="1" x14ac:dyDescent="0.3">
      <c r="A36" s="77">
        <v>6</v>
      </c>
      <c r="B36" s="113" t="s">
        <v>93</v>
      </c>
      <c r="C36" s="114"/>
      <c r="D36" s="115">
        <f>+D34*D35</f>
        <v>451</v>
      </c>
      <c r="E36" s="116"/>
      <c r="F36" s="110"/>
      <c r="G36" s="111"/>
      <c r="H36" s="111"/>
      <c r="I36" s="111"/>
      <c r="J36" s="111"/>
      <c r="K36" s="111"/>
      <c r="L36" s="112"/>
    </row>
    <row r="37" spans="1:13" ht="15.75" x14ac:dyDescent="0.25">
      <c r="A37" s="78"/>
      <c r="B37" s="79"/>
      <c r="C37" s="79"/>
      <c r="D37" s="79"/>
      <c r="E37" s="79"/>
      <c r="H37" s="81"/>
      <c r="I37" s="7"/>
      <c r="J37" s="82"/>
      <c r="K37" s="82"/>
    </row>
    <row r="38" spans="1:13" x14ac:dyDescent="0.25">
      <c r="A38" s="78"/>
      <c r="H38" s="81"/>
      <c r="I38" s="7"/>
      <c r="J38" s="81"/>
    </row>
    <row r="39" spans="1:13" x14ac:dyDescent="0.25">
      <c r="A39" s="78"/>
      <c r="I39" s="7"/>
      <c r="J39" s="7"/>
    </row>
    <row r="40" spans="1:13" ht="15.75" x14ac:dyDescent="0.25">
      <c r="A40" s="83"/>
      <c r="B40" s="84"/>
      <c r="C40" s="85"/>
      <c r="D40" s="85"/>
      <c r="E40" s="85"/>
      <c r="I40" s="7"/>
      <c r="J40" s="7"/>
    </row>
    <row r="41" spans="1:13" s="85" customFormat="1" x14ac:dyDescent="0.25">
      <c r="A41" s="80"/>
      <c r="B41" s="7"/>
      <c r="C41" s="7"/>
      <c r="D41" s="7"/>
      <c r="E41" s="7"/>
      <c r="F41" s="80"/>
      <c r="G41" s="7"/>
      <c r="H41" s="7"/>
      <c r="I41" s="7"/>
      <c r="J41" s="7"/>
      <c r="K41" s="7"/>
      <c r="L41" s="7"/>
    </row>
    <row r="42" spans="1:13" x14ac:dyDescent="0.25">
      <c r="F42" s="85"/>
      <c r="G42" s="85"/>
      <c r="H42" s="85"/>
      <c r="I42" s="85"/>
      <c r="J42" s="85" t="s">
        <v>94</v>
      </c>
      <c r="K42" s="85"/>
      <c r="L42" s="85"/>
    </row>
    <row r="99" spans="1:10" x14ac:dyDescent="0.25">
      <c r="A99" s="7"/>
      <c r="B99" s="86">
        <v>44682</v>
      </c>
      <c r="C99" s="87">
        <v>236688</v>
      </c>
      <c r="D99" s="88" t="s">
        <v>95</v>
      </c>
      <c r="E99" s="89">
        <f>L15-L38</f>
        <v>0</v>
      </c>
    </row>
    <row r="100" spans="1:10" x14ac:dyDescent="0.25">
      <c r="A100" s="7"/>
      <c r="B100" s="86">
        <v>44713</v>
      </c>
      <c r="C100" s="87">
        <v>316550</v>
      </c>
      <c r="D100" s="88" t="s">
        <v>96</v>
      </c>
      <c r="E100" s="89">
        <f>+E98+E99</f>
        <v>0</v>
      </c>
    </row>
    <row r="101" spans="1:10" x14ac:dyDescent="0.25">
      <c r="A101" s="7"/>
      <c r="B101" s="86">
        <v>44743</v>
      </c>
      <c r="C101" s="87">
        <v>189507</v>
      </c>
      <c r="D101" s="88" t="s">
        <v>97</v>
      </c>
      <c r="E101" s="90">
        <v>5000000</v>
      </c>
      <c r="F101" s="7"/>
      <c r="H101" s="80"/>
      <c r="J101" s="7"/>
    </row>
    <row r="102" spans="1:10" x14ac:dyDescent="0.25">
      <c r="A102" s="7"/>
      <c r="B102" s="86">
        <v>44774</v>
      </c>
      <c r="C102" s="87">
        <v>213115</v>
      </c>
      <c r="D102" s="88" t="s">
        <v>98</v>
      </c>
      <c r="E102" s="89">
        <f>+E100-E101</f>
        <v>-5000000</v>
      </c>
      <c r="F102" s="7"/>
      <c r="H102" s="80"/>
      <c r="J102" s="7"/>
    </row>
    <row r="103" spans="1:10" x14ac:dyDescent="0.25">
      <c r="A103" s="7"/>
      <c r="B103" s="86">
        <v>44805</v>
      </c>
      <c r="C103" s="87">
        <v>172794</v>
      </c>
      <c r="D103" s="88"/>
      <c r="E103" s="90"/>
      <c r="F103" s="7"/>
      <c r="H103" s="80"/>
      <c r="J103" s="7"/>
    </row>
    <row r="104" spans="1:10" x14ac:dyDescent="0.25">
      <c r="A104" s="7"/>
      <c r="B104" s="86">
        <v>44835</v>
      </c>
      <c r="C104" s="87">
        <v>206444</v>
      </c>
      <c r="D104" s="88" t="s">
        <v>99</v>
      </c>
      <c r="E104" s="87">
        <f>ROUND(E102*0.1%,0)</f>
        <v>-5000</v>
      </c>
      <c r="F104" s="7"/>
      <c r="H104" s="80"/>
      <c r="J104" s="7"/>
    </row>
    <row r="105" spans="1:10" ht="30" x14ac:dyDescent="0.25">
      <c r="A105" s="7"/>
      <c r="B105" s="86">
        <v>44866</v>
      </c>
      <c r="C105" s="87">
        <v>0</v>
      </c>
      <c r="D105" s="88" t="s">
        <v>100</v>
      </c>
      <c r="E105" s="87">
        <v>0</v>
      </c>
      <c r="F105" s="7"/>
      <c r="H105" s="80"/>
      <c r="J105" s="7"/>
    </row>
    <row r="106" spans="1:10" ht="15.75" thickBot="1" x14ac:dyDescent="0.3">
      <c r="A106" s="7"/>
      <c r="B106" s="86">
        <v>44896</v>
      </c>
      <c r="C106" s="87">
        <v>0</v>
      </c>
      <c r="D106" s="91"/>
      <c r="E106" s="92"/>
      <c r="F106" s="7"/>
      <c r="H106" s="80"/>
      <c r="J106" s="7"/>
    </row>
    <row r="107" spans="1:10" ht="30.75" thickBot="1" x14ac:dyDescent="0.3">
      <c r="A107" s="7"/>
      <c r="B107" s="93">
        <v>44927</v>
      </c>
      <c r="C107" s="94">
        <v>0</v>
      </c>
      <c r="D107" s="95" t="s">
        <v>101</v>
      </c>
      <c r="E107" s="96">
        <f>+E104-E105</f>
        <v>-5000</v>
      </c>
      <c r="F107" s="7"/>
      <c r="H107" s="80"/>
      <c r="J107" s="7"/>
    </row>
    <row r="108" spans="1:10" x14ac:dyDescent="0.25">
      <c r="F108" s="7"/>
      <c r="H108" s="80"/>
      <c r="J108" s="7"/>
    </row>
    <row r="109" spans="1:10" x14ac:dyDescent="0.25">
      <c r="F109" s="7"/>
      <c r="H109" s="80"/>
      <c r="J109" s="7"/>
    </row>
  </sheetData>
  <mergeCells count="87">
    <mergeCell ref="B36:C36"/>
    <mergeCell ref="D36:E36"/>
    <mergeCell ref="F36:L36"/>
    <mergeCell ref="B34:C34"/>
    <mergeCell ref="D34:E34"/>
    <mergeCell ref="G34:J34"/>
    <mergeCell ref="K34:L34"/>
    <mergeCell ref="B35:C35"/>
    <mergeCell ref="D35:E35"/>
    <mergeCell ref="G35:J35"/>
    <mergeCell ref="K35:L35"/>
    <mergeCell ref="B32:C32"/>
    <mergeCell ref="D32:E32"/>
    <mergeCell ref="K32:L32"/>
    <mergeCell ref="B33:C33"/>
    <mergeCell ref="D33:E33"/>
    <mergeCell ref="G33:J33"/>
    <mergeCell ref="K33:L33"/>
    <mergeCell ref="A30:E30"/>
    <mergeCell ref="G30:J30"/>
    <mergeCell ref="K30:L30"/>
    <mergeCell ref="B31:C31"/>
    <mergeCell ref="D31:E31"/>
    <mergeCell ref="K31:L31"/>
    <mergeCell ref="B28:C28"/>
    <mergeCell ref="G28:J28"/>
    <mergeCell ref="K28:L28"/>
    <mergeCell ref="B29:C29"/>
    <mergeCell ref="D29:E29"/>
    <mergeCell ref="G29:J29"/>
    <mergeCell ref="K29:L29"/>
    <mergeCell ref="G25:J25"/>
    <mergeCell ref="K25:L25"/>
    <mergeCell ref="B27:C27"/>
    <mergeCell ref="G27:J27"/>
    <mergeCell ref="K27:L27"/>
    <mergeCell ref="B26:C26"/>
    <mergeCell ref="G26:I26"/>
    <mergeCell ref="K26:L26"/>
    <mergeCell ref="B20:C20"/>
    <mergeCell ref="K20:L20"/>
    <mergeCell ref="B21:C21"/>
    <mergeCell ref="D21:E21"/>
    <mergeCell ref="K21:L21"/>
    <mergeCell ref="B24:C24"/>
    <mergeCell ref="K24:L24"/>
    <mergeCell ref="B25:C25"/>
    <mergeCell ref="B17:C17"/>
    <mergeCell ref="G17:J17"/>
    <mergeCell ref="K17:L17"/>
    <mergeCell ref="B18:C19"/>
    <mergeCell ref="D18:D19"/>
    <mergeCell ref="E18:E19"/>
    <mergeCell ref="G18:J18"/>
    <mergeCell ref="K18:L18"/>
    <mergeCell ref="B22:C23"/>
    <mergeCell ref="D22:D23"/>
    <mergeCell ref="E22:E23"/>
    <mergeCell ref="K22:L22"/>
    <mergeCell ref="K23:L23"/>
    <mergeCell ref="B14:D14"/>
    <mergeCell ref="K14:L14"/>
    <mergeCell ref="B15:D15"/>
    <mergeCell ref="K15:L15"/>
    <mergeCell ref="B16:C16"/>
    <mergeCell ref="G16:J16"/>
    <mergeCell ref="K16:L16"/>
    <mergeCell ref="K11:L13"/>
    <mergeCell ref="B12:D12"/>
    <mergeCell ref="K8:L8"/>
    <mergeCell ref="B9:D9"/>
    <mergeCell ref="G9:J9"/>
    <mergeCell ref="K9:L9"/>
    <mergeCell ref="B10:D10"/>
    <mergeCell ref="G10:L10"/>
    <mergeCell ref="C8:E8"/>
    <mergeCell ref="G8:J8"/>
    <mergeCell ref="B11:D11"/>
    <mergeCell ref="G11:G13"/>
    <mergeCell ref="H11:H13"/>
    <mergeCell ref="I11:I13"/>
    <mergeCell ref="J11:J13"/>
    <mergeCell ref="C4:H4"/>
    <mergeCell ref="B6:D6"/>
    <mergeCell ref="F6:F7"/>
    <mergeCell ref="G6:J7"/>
    <mergeCell ref="B7:D7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09"/>
  <sheetViews>
    <sheetView workbookViewId="0">
      <selection sqref="A1:L36"/>
    </sheetView>
  </sheetViews>
  <sheetFormatPr defaultRowHeight="15" x14ac:dyDescent="0.25"/>
  <cols>
    <col min="1" max="1" width="4.42578125" style="80" customWidth="1"/>
    <col min="2" max="2" width="40.140625" style="7" customWidth="1"/>
    <col min="3" max="3" width="14.28515625" style="7" customWidth="1"/>
    <col min="4" max="4" width="12.7109375" style="7" customWidth="1"/>
    <col min="5" max="5" width="20.5703125" style="7" customWidth="1"/>
    <col min="6" max="6" width="5.7109375" style="80" customWidth="1"/>
    <col min="7" max="7" width="29.5703125" style="7" customWidth="1"/>
    <col min="8" max="8" width="12.7109375" style="7" customWidth="1"/>
    <col min="9" max="9" width="22.7109375" style="80" customWidth="1"/>
    <col min="10" max="10" width="20.85546875" style="80" customWidth="1"/>
    <col min="11" max="11" width="13.7109375" style="7" bestFit="1" customWidth="1"/>
    <col min="12" max="12" width="15.42578125" style="7" bestFit="1" customWidth="1"/>
    <col min="13" max="13" width="14.140625" style="7" bestFit="1" customWidth="1"/>
    <col min="14" max="14" width="9.140625" style="7"/>
    <col min="15" max="15" width="12.7109375" style="7" bestFit="1" customWidth="1"/>
    <col min="16" max="16384" width="9.140625" style="7"/>
  </cols>
  <sheetData>
    <row r="1" spans="1:12" ht="15.75" x14ac:dyDescent="0.25">
      <c r="A1" s="1"/>
      <c r="B1" s="2"/>
      <c r="C1" s="2"/>
      <c r="D1" s="2"/>
      <c r="E1" s="3" t="s">
        <v>0</v>
      </c>
      <c r="F1" s="4"/>
      <c r="G1" s="2"/>
      <c r="H1" s="2"/>
      <c r="I1" s="2"/>
      <c r="J1" s="2"/>
      <c r="K1" s="5"/>
      <c r="L1" s="6"/>
    </row>
    <row r="2" spans="1:12" s="11" customFormat="1" ht="18.75" x14ac:dyDescent="0.25">
      <c r="A2" s="8"/>
      <c r="B2" s="9"/>
      <c r="C2" s="9"/>
      <c r="D2" s="9"/>
      <c r="E2" s="10" t="s">
        <v>1</v>
      </c>
      <c r="G2" s="9"/>
      <c r="H2" s="9"/>
      <c r="I2" s="9"/>
      <c r="J2" s="9"/>
      <c r="K2" s="9"/>
      <c r="L2" s="12"/>
    </row>
    <row r="3" spans="1:12" s="18" customFormat="1" ht="21" thickBot="1" x14ac:dyDescent="0.5">
      <c r="A3" s="13"/>
      <c r="B3" s="14"/>
      <c r="C3" s="14"/>
      <c r="D3" s="14"/>
      <c r="E3" s="15" t="s">
        <v>2</v>
      </c>
      <c r="F3" s="16"/>
      <c r="G3" s="14"/>
      <c r="H3" s="14"/>
      <c r="I3" s="14"/>
      <c r="J3" s="14"/>
      <c r="K3" s="14"/>
      <c r="L3" s="17"/>
    </row>
    <row r="4" spans="1:12" s="11" customFormat="1" ht="19.5" thickBot="1" x14ac:dyDescent="0.3">
      <c r="A4" s="8"/>
      <c r="B4" s="19"/>
      <c r="C4" s="189" t="s">
        <v>110</v>
      </c>
      <c r="D4" s="189"/>
      <c r="E4" s="189"/>
      <c r="F4" s="189"/>
      <c r="G4" s="189"/>
      <c r="H4" s="189"/>
      <c r="I4" s="19"/>
      <c r="J4" s="19"/>
      <c r="K4" s="20" t="s">
        <v>4</v>
      </c>
      <c r="L4" s="21"/>
    </row>
    <row r="5" spans="1:12" ht="16.5" thickBot="1" x14ac:dyDescent="0.3">
      <c r="A5" s="22"/>
      <c r="B5" s="23"/>
      <c r="C5" s="23"/>
      <c r="D5" s="23"/>
      <c r="E5" s="24"/>
      <c r="F5" s="25"/>
      <c r="G5" s="23"/>
      <c r="H5" s="23"/>
      <c r="I5" s="26" t="s">
        <v>5</v>
      </c>
      <c r="J5" s="27"/>
      <c r="K5" s="28" t="s">
        <v>6</v>
      </c>
      <c r="L5" s="29"/>
    </row>
    <row r="6" spans="1:12" ht="67.5" x14ac:dyDescent="0.25">
      <c r="A6" s="30">
        <v>1</v>
      </c>
      <c r="B6" s="190" t="s">
        <v>7</v>
      </c>
      <c r="C6" s="191"/>
      <c r="D6" s="192"/>
      <c r="E6" s="31" t="s">
        <v>8</v>
      </c>
      <c r="F6" s="193">
        <v>21</v>
      </c>
      <c r="G6" s="195" t="s">
        <v>9</v>
      </c>
      <c r="H6" s="196"/>
      <c r="I6" s="196"/>
      <c r="J6" s="197"/>
      <c r="K6" s="32" t="s">
        <v>10</v>
      </c>
      <c r="L6" s="33" t="s">
        <v>11</v>
      </c>
    </row>
    <row r="7" spans="1:12" ht="18.75" x14ac:dyDescent="0.25">
      <c r="A7" s="34">
        <v>2</v>
      </c>
      <c r="B7" s="155" t="s">
        <v>12</v>
      </c>
      <c r="C7" s="173"/>
      <c r="D7" s="156"/>
      <c r="E7" s="35">
        <v>1632728</v>
      </c>
      <c r="F7" s="194"/>
      <c r="G7" s="159"/>
      <c r="H7" s="198"/>
      <c r="I7" s="198"/>
      <c r="J7" s="160"/>
      <c r="K7" s="36">
        <v>3.56</v>
      </c>
      <c r="L7" s="37" t="s">
        <v>13</v>
      </c>
    </row>
    <row r="8" spans="1:12" ht="18.75" x14ac:dyDescent="0.25">
      <c r="A8" s="34">
        <v>3</v>
      </c>
      <c r="B8" s="38" t="s">
        <v>14</v>
      </c>
      <c r="C8" s="183" t="s">
        <v>15</v>
      </c>
      <c r="D8" s="184"/>
      <c r="E8" s="185"/>
      <c r="F8" s="39">
        <v>22</v>
      </c>
      <c r="G8" s="134" t="s">
        <v>16</v>
      </c>
      <c r="H8" s="135"/>
      <c r="I8" s="135"/>
      <c r="J8" s="136"/>
      <c r="K8" s="143" t="s">
        <v>17</v>
      </c>
      <c r="L8" s="150"/>
    </row>
    <row r="9" spans="1:12" ht="18.75" x14ac:dyDescent="0.25">
      <c r="A9" s="34">
        <v>4</v>
      </c>
      <c r="B9" s="155" t="s">
        <v>18</v>
      </c>
      <c r="C9" s="173"/>
      <c r="D9" s="156"/>
      <c r="E9" s="40" t="s">
        <v>19</v>
      </c>
      <c r="F9" s="41">
        <v>23</v>
      </c>
      <c r="G9" s="134" t="s">
        <v>20</v>
      </c>
      <c r="H9" s="135"/>
      <c r="I9" s="135"/>
      <c r="J9" s="136"/>
      <c r="K9" s="174">
        <f>ROUND(E24*K7,0)</f>
        <v>0</v>
      </c>
      <c r="L9" s="175"/>
    </row>
    <row r="10" spans="1:12" ht="18.75" x14ac:dyDescent="0.25">
      <c r="A10" s="34">
        <v>5</v>
      </c>
      <c r="B10" s="155" t="s">
        <v>21</v>
      </c>
      <c r="C10" s="173"/>
      <c r="D10" s="156"/>
      <c r="E10" s="40" t="s">
        <v>22</v>
      </c>
      <c r="F10" s="42">
        <v>24</v>
      </c>
      <c r="G10" s="122" t="s">
        <v>23</v>
      </c>
      <c r="H10" s="123"/>
      <c r="I10" s="123"/>
      <c r="J10" s="123"/>
      <c r="K10" s="123"/>
      <c r="L10" s="182"/>
    </row>
    <row r="11" spans="1:12" ht="18.75" x14ac:dyDescent="0.25">
      <c r="A11" s="34">
        <v>6</v>
      </c>
      <c r="B11" s="155" t="s">
        <v>24</v>
      </c>
      <c r="C11" s="173"/>
      <c r="D11" s="156"/>
      <c r="E11" s="40" t="s">
        <v>25</v>
      </c>
      <c r="F11" s="39" t="s">
        <v>26</v>
      </c>
      <c r="G11" s="186" t="s">
        <v>27</v>
      </c>
      <c r="H11" s="186" t="s">
        <v>28</v>
      </c>
      <c r="I11" s="186" t="s">
        <v>29</v>
      </c>
      <c r="J11" s="186" t="s">
        <v>30</v>
      </c>
      <c r="K11" s="176" t="s">
        <v>31</v>
      </c>
      <c r="L11" s="177"/>
    </row>
    <row r="12" spans="1:12" ht="19.5" thickBot="1" x14ac:dyDescent="0.3">
      <c r="A12" s="34" t="s">
        <v>32</v>
      </c>
      <c r="B12" s="155" t="s">
        <v>33</v>
      </c>
      <c r="C12" s="173"/>
      <c r="D12" s="156"/>
      <c r="E12" s="40" t="s">
        <v>34</v>
      </c>
      <c r="F12" s="39"/>
      <c r="G12" s="187"/>
      <c r="H12" s="187"/>
      <c r="I12" s="187"/>
      <c r="J12" s="187"/>
      <c r="K12" s="178"/>
      <c r="L12" s="179"/>
    </row>
    <row r="13" spans="1:12" ht="19.5" thickBot="1" x14ac:dyDescent="0.3">
      <c r="A13" s="34">
        <v>7</v>
      </c>
      <c r="B13" s="43" t="s">
        <v>35</v>
      </c>
      <c r="C13" s="44">
        <v>45536</v>
      </c>
      <c r="D13" s="45" t="s">
        <v>36</v>
      </c>
      <c r="E13" s="46">
        <v>45565</v>
      </c>
      <c r="F13" s="39"/>
      <c r="G13" s="188"/>
      <c r="H13" s="188"/>
      <c r="I13" s="188"/>
      <c r="J13" s="188"/>
      <c r="K13" s="180"/>
      <c r="L13" s="181"/>
    </row>
    <row r="14" spans="1:12" ht="18.75" x14ac:dyDescent="0.25">
      <c r="A14" s="34">
        <v>8</v>
      </c>
      <c r="B14" s="155" t="s">
        <v>37</v>
      </c>
      <c r="C14" s="173"/>
      <c r="D14" s="156"/>
      <c r="E14" s="47">
        <v>45566</v>
      </c>
      <c r="F14" s="39" t="s">
        <v>38</v>
      </c>
      <c r="G14" s="48" t="s">
        <v>39</v>
      </c>
      <c r="H14" s="36">
        <v>27</v>
      </c>
      <c r="I14" s="36">
        <v>0</v>
      </c>
      <c r="J14" s="36">
        <v>140</v>
      </c>
      <c r="K14" s="174">
        <f>+H14*J14</f>
        <v>3780</v>
      </c>
      <c r="L14" s="175"/>
    </row>
    <row r="15" spans="1:12" ht="18.75" x14ac:dyDescent="0.25">
      <c r="A15" s="34">
        <v>9</v>
      </c>
      <c r="B15" s="155" t="s">
        <v>40</v>
      </c>
      <c r="C15" s="173"/>
      <c r="D15" s="156"/>
      <c r="E15" s="40" t="s">
        <v>41</v>
      </c>
      <c r="F15" s="39" t="s">
        <v>42</v>
      </c>
      <c r="G15" s="48" t="s">
        <v>43</v>
      </c>
      <c r="H15" s="36">
        <v>0</v>
      </c>
      <c r="I15" s="36">
        <f>+I14*2</f>
        <v>0</v>
      </c>
      <c r="J15" s="36">
        <v>0</v>
      </c>
      <c r="K15" s="174">
        <f>+H15*J15</f>
        <v>0</v>
      </c>
      <c r="L15" s="175"/>
    </row>
    <row r="16" spans="1:12" ht="67.5" x14ac:dyDescent="0.25">
      <c r="A16" s="34">
        <v>10</v>
      </c>
      <c r="B16" s="155" t="s">
        <v>44</v>
      </c>
      <c r="C16" s="156"/>
      <c r="D16" s="49" t="s">
        <v>45</v>
      </c>
      <c r="E16" s="50" t="s">
        <v>46</v>
      </c>
      <c r="F16" s="39" t="s">
        <v>47</v>
      </c>
      <c r="G16" s="143" t="s">
        <v>48</v>
      </c>
      <c r="H16" s="144"/>
      <c r="I16" s="144"/>
      <c r="J16" s="145"/>
      <c r="K16" s="174">
        <f>K14+K15</f>
        <v>3780</v>
      </c>
      <c r="L16" s="175"/>
    </row>
    <row r="17" spans="1:15" ht="18.75" x14ac:dyDescent="0.25">
      <c r="A17" s="34">
        <v>11</v>
      </c>
      <c r="B17" s="155" t="s">
        <v>49</v>
      </c>
      <c r="C17" s="156"/>
      <c r="D17" s="36">
        <v>7108.3</v>
      </c>
      <c r="E17" s="37">
        <v>729.17</v>
      </c>
      <c r="F17" s="39" t="s">
        <v>50</v>
      </c>
      <c r="G17" s="134" t="s">
        <v>51</v>
      </c>
      <c r="H17" s="135"/>
      <c r="I17" s="135"/>
      <c r="J17" s="136"/>
      <c r="K17" s="143">
        <v>0</v>
      </c>
      <c r="L17" s="150"/>
      <c r="O17" s="51"/>
    </row>
    <row r="18" spans="1:15" x14ac:dyDescent="0.25">
      <c r="A18" s="52">
        <v>12</v>
      </c>
      <c r="B18" s="157" t="s">
        <v>52</v>
      </c>
      <c r="C18" s="158"/>
      <c r="D18" s="161">
        <v>7047.6</v>
      </c>
      <c r="E18" s="163">
        <v>699.46</v>
      </c>
      <c r="F18" s="39" t="s">
        <v>53</v>
      </c>
      <c r="G18" s="134" t="s">
        <v>54</v>
      </c>
      <c r="H18" s="135"/>
      <c r="I18" s="135"/>
      <c r="J18" s="136"/>
      <c r="K18" s="143"/>
      <c r="L18" s="150"/>
      <c r="N18" s="53"/>
      <c r="O18" s="51"/>
    </row>
    <row r="19" spans="1:15" x14ac:dyDescent="0.25">
      <c r="A19" s="54"/>
      <c r="B19" s="159"/>
      <c r="C19" s="160"/>
      <c r="D19" s="162"/>
      <c r="E19" s="164"/>
      <c r="F19" s="39"/>
      <c r="G19" s="48"/>
      <c r="H19" s="48"/>
      <c r="I19" s="55" t="s">
        <v>55</v>
      </c>
      <c r="J19" s="48"/>
      <c r="K19" s="56"/>
      <c r="L19" s="57"/>
      <c r="N19" s="53"/>
      <c r="O19" s="51"/>
    </row>
    <row r="20" spans="1:15" ht="18.75" x14ac:dyDescent="0.25">
      <c r="A20" s="34">
        <v>13</v>
      </c>
      <c r="B20" s="153" t="s">
        <v>56</v>
      </c>
      <c r="C20" s="154"/>
      <c r="D20" s="58">
        <f>D17-D18</f>
        <v>60.699999999999818</v>
      </c>
      <c r="E20" s="59">
        <f>E17-E18</f>
        <v>29.709999999999923</v>
      </c>
      <c r="F20" s="39" t="s">
        <v>38</v>
      </c>
      <c r="G20" s="48" t="s">
        <v>39</v>
      </c>
      <c r="H20" s="97">
        <v>310</v>
      </c>
      <c r="I20" s="36">
        <v>6.1</v>
      </c>
      <c r="J20" s="36"/>
      <c r="K20" s="174">
        <f>+H20*I20</f>
        <v>1891</v>
      </c>
      <c r="L20" s="175"/>
      <c r="N20" s="61"/>
      <c r="O20" s="51"/>
    </row>
    <row r="21" spans="1:15" ht="18.75" x14ac:dyDescent="0.25">
      <c r="A21" s="34">
        <v>14</v>
      </c>
      <c r="B21" s="155" t="s">
        <v>57</v>
      </c>
      <c r="C21" s="156"/>
      <c r="D21" s="129">
        <v>10</v>
      </c>
      <c r="E21" s="130"/>
      <c r="F21" s="39" t="s">
        <v>42</v>
      </c>
      <c r="G21" s="48" t="s">
        <v>43</v>
      </c>
      <c r="H21" s="60">
        <v>0</v>
      </c>
      <c r="I21" s="36">
        <v>0</v>
      </c>
      <c r="J21" s="36"/>
      <c r="K21" s="143">
        <v>0</v>
      </c>
      <c r="L21" s="150"/>
      <c r="N21" s="53"/>
      <c r="O21" s="51"/>
    </row>
    <row r="22" spans="1:15" ht="15.75" x14ac:dyDescent="0.25">
      <c r="A22" s="52">
        <v>15</v>
      </c>
      <c r="B22" s="165" t="s">
        <v>58</v>
      </c>
      <c r="C22" s="166"/>
      <c r="D22" s="169">
        <f>D20*D21</f>
        <v>606.99999999999818</v>
      </c>
      <c r="E22" s="171">
        <f>E20*D21</f>
        <v>297.09999999999923</v>
      </c>
      <c r="F22" s="42" t="s">
        <v>59</v>
      </c>
      <c r="G22" s="48" t="s">
        <v>60</v>
      </c>
      <c r="H22" s="60">
        <v>0</v>
      </c>
      <c r="I22" s="36">
        <v>0</v>
      </c>
      <c r="J22" s="36"/>
      <c r="K22" s="143">
        <f>IF((I19="YES"),((I22*H22)),((J22*H22)))</f>
        <v>0</v>
      </c>
      <c r="L22" s="150"/>
      <c r="N22" s="53"/>
      <c r="O22" s="51"/>
    </row>
    <row r="23" spans="1:15" ht="15.75" x14ac:dyDescent="0.25">
      <c r="A23" s="54"/>
      <c r="B23" s="167"/>
      <c r="C23" s="168"/>
      <c r="D23" s="170"/>
      <c r="E23" s="172"/>
      <c r="F23" s="42" t="s">
        <v>61</v>
      </c>
      <c r="G23" s="48" t="s">
        <v>62</v>
      </c>
      <c r="H23" s="60">
        <v>0</v>
      </c>
      <c r="I23" s="36">
        <v>0</v>
      </c>
      <c r="J23" s="36"/>
      <c r="K23" s="143">
        <f>IF((I19="YES"),((I23*H23)),((J23*H23)))</f>
        <v>0</v>
      </c>
      <c r="L23" s="150"/>
      <c r="N23" s="53"/>
      <c r="O23" s="51"/>
    </row>
    <row r="24" spans="1:15" ht="18.75" x14ac:dyDescent="0.25">
      <c r="A24" s="39">
        <v>16</v>
      </c>
      <c r="B24" s="153" t="s">
        <v>63</v>
      </c>
      <c r="C24" s="154"/>
      <c r="D24" s="62">
        <f>IF((D22&gt;E22),(D22-E22), 0)</f>
        <v>309.89999999999895</v>
      </c>
      <c r="E24" s="40">
        <f>IF((E22&gt;D22),(E22-D22), 0)</f>
        <v>0</v>
      </c>
      <c r="F24" s="39"/>
      <c r="G24" s="63"/>
      <c r="H24" s="63"/>
      <c r="I24" s="36"/>
      <c r="J24" s="36"/>
      <c r="K24" s="129"/>
      <c r="L24" s="130"/>
      <c r="N24" s="53"/>
      <c r="O24" s="51"/>
    </row>
    <row r="25" spans="1:15" ht="15.75" x14ac:dyDescent="0.25">
      <c r="A25" s="39">
        <v>17</v>
      </c>
      <c r="B25" s="122" t="s">
        <v>64</v>
      </c>
      <c r="C25" s="124"/>
      <c r="D25" s="64">
        <v>0</v>
      </c>
      <c r="E25" s="65">
        <v>0</v>
      </c>
      <c r="F25" s="39" t="s">
        <v>65</v>
      </c>
      <c r="G25" s="143" t="s">
        <v>66</v>
      </c>
      <c r="H25" s="144"/>
      <c r="I25" s="144"/>
      <c r="J25" s="145"/>
      <c r="K25" s="146">
        <f>K20+K21+K22+K23</f>
        <v>1891</v>
      </c>
      <c r="L25" s="147"/>
      <c r="N25" s="53"/>
      <c r="O25" s="51"/>
    </row>
    <row r="26" spans="1:15" ht="15.75" x14ac:dyDescent="0.25">
      <c r="A26" s="39">
        <v>18</v>
      </c>
      <c r="B26" s="122" t="s">
        <v>67</v>
      </c>
      <c r="C26" s="124"/>
      <c r="D26" s="64">
        <v>0</v>
      </c>
      <c r="E26" s="65">
        <f>+E24-E25</f>
        <v>0</v>
      </c>
      <c r="F26" s="39" t="s">
        <v>68</v>
      </c>
      <c r="G26" s="151" t="s">
        <v>69</v>
      </c>
      <c r="H26" s="152"/>
      <c r="I26" s="152"/>
      <c r="J26" s="66"/>
      <c r="K26" s="146">
        <f>+K25*9%</f>
        <v>170.19</v>
      </c>
      <c r="L26" s="147"/>
      <c r="N26" s="53"/>
      <c r="O26" s="51"/>
    </row>
    <row r="27" spans="1:15" ht="18.75" x14ac:dyDescent="0.25">
      <c r="A27" s="67">
        <v>19</v>
      </c>
      <c r="B27" s="148" t="s">
        <v>70</v>
      </c>
      <c r="C27" s="149"/>
      <c r="D27" s="68">
        <v>0.16200000000000001</v>
      </c>
      <c r="E27" s="69">
        <v>0</v>
      </c>
      <c r="F27" s="39" t="s">
        <v>71</v>
      </c>
      <c r="G27" s="134" t="s">
        <v>72</v>
      </c>
      <c r="H27" s="135"/>
      <c r="I27" s="135"/>
      <c r="J27" s="136"/>
      <c r="K27" s="143">
        <f>-(H20*0.3)</f>
        <v>-93</v>
      </c>
      <c r="L27" s="150"/>
      <c r="N27" s="53"/>
      <c r="O27" s="51"/>
    </row>
    <row r="28" spans="1:15" ht="30" x14ac:dyDescent="0.25">
      <c r="A28" s="70" t="s">
        <v>73</v>
      </c>
      <c r="B28" s="106" t="s">
        <v>74</v>
      </c>
      <c r="C28" s="107"/>
      <c r="D28" s="71">
        <f>+D27*D21</f>
        <v>1.62</v>
      </c>
      <c r="E28" s="69">
        <f>+E27*D21</f>
        <v>0</v>
      </c>
      <c r="F28" s="39" t="s">
        <v>75</v>
      </c>
      <c r="G28" s="134" t="s">
        <v>76</v>
      </c>
      <c r="H28" s="135"/>
      <c r="I28" s="135"/>
      <c r="J28" s="136"/>
      <c r="K28" s="129">
        <v>0</v>
      </c>
      <c r="L28" s="130"/>
      <c r="N28" s="53"/>
      <c r="O28" s="51"/>
    </row>
    <row r="29" spans="1:15" ht="19.5" thickBot="1" x14ac:dyDescent="0.3">
      <c r="A29" s="72">
        <v>20</v>
      </c>
      <c r="B29" s="139" t="s">
        <v>77</v>
      </c>
      <c r="C29" s="140"/>
      <c r="D29" s="141">
        <v>0.99</v>
      </c>
      <c r="E29" s="142"/>
      <c r="F29" s="39" t="s">
        <v>78</v>
      </c>
      <c r="G29" s="134" t="s">
        <v>79</v>
      </c>
      <c r="H29" s="135"/>
      <c r="I29" s="135"/>
      <c r="J29" s="136"/>
      <c r="K29" s="129">
        <v>0</v>
      </c>
      <c r="L29" s="130"/>
      <c r="N29" s="53"/>
      <c r="O29" s="51"/>
    </row>
    <row r="30" spans="1:15" ht="15.75" x14ac:dyDescent="0.25">
      <c r="A30" s="131" t="s">
        <v>80</v>
      </c>
      <c r="B30" s="132"/>
      <c r="C30" s="132"/>
      <c r="D30" s="132"/>
      <c r="E30" s="133"/>
      <c r="F30" s="39" t="s">
        <v>81</v>
      </c>
      <c r="G30" s="134" t="s">
        <v>82</v>
      </c>
      <c r="H30" s="135"/>
      <c r="I30" s="135"/>
      <c r="J30" s="136"/>
      <c r="K30" s="129">
        <v>0</v>
      </c>
      <c r="L30" s="130"/>
    </row>
    <row r="31" spans="1:15" ht="15.75" x14ac:dyDescent="0.25">
      <c r="A31" s="70">
        <v>1</v>
      </c>
      <c r="B31" s="106" t="s">
        <v>83</v>
      </c>
      <c r="C31" s="107"/>
      <c r="D31" s="137" t="s">
        <v>84</v>
      </c>
      <c r="E31" s="138"/>
      <c r="F31" s="39">
        <v>25</v>
      </c>
      <c r="G31" s="73" t="s">
        <v>109</v>
      </c>
      <c r="H31" s="74"/>
      <c r="I31" s="74"/>
      <c r="J31" s="75"/>
      <c r="K31" s="199">
        <v>4.01</v>
      </c>
      <c r="L31" s="200"/>
    </row>
    <row r="32" spans="1:15" ht="15.75" x14ac:dyDescent="0.25">
      <c r="A32" s="70">
        <v>2</v>
      </c>
      <c r="B32" s="106" t="s">
        <v>86</v>
      </c>
      <c r="C32" s="107"/>
      <c r="D32" s="127">
        <v>23690.7</v>
      </c>
      <c r="E32" s="128"/>
      <c r="F32" s="39">
        <v>26</v>
      </c>
      <c r="G32" s="73" t="s">
        <v>85</v>
      </c>
      <c r="H32" s="74"/>
      <c r="I32" s="74"/>
      <c r="J32" s="75"/>
      <c r="K32" s="199">
        <v>-80.599999999999994</v>
      </c>
      <c r="L32" s="200"/>
    </row>
    <row r="33" spans="1:13" ht="15.75" x14ac:dyDescent="0.25">
      <c r="A33" s="70">
        <v>3</v>
      </c>
      <c r="B33" s="106" t="s">
        <v>88</v>
      </c>
      <c r="C33" s="107"/>
      <c r="D33" s="127">
        <v>23176</v>
      </c>
      <c r="E33" s="128"/>
      <c r="F33" s="39">
        <v>27</v>
      </c>
      <c r="G33" s="122" t="s">
        <v>87</v>
      </c>
      <c r="H33" s="123"/>
      <c r="I33" s="123"/>
      <c r="J33" s="124"/>
      <c r="K33" s="125">
        <f>+K16+K17+K25+K26+K27+K28+K29+K30+K32+K31</f>
        <v>5671.5999999999995</v>
      </c>
      <c r="L33" s="126"/>
      <c r="M33" s="61"/>
    </row>
    <row r="34" spans="1:13" ht="16.5" thickBot="1" x14ac:dyDescent="0.3">
      <c r="A34" s="70">
        <v>4</v>
      </c>
      <c r="B34" s="106" t="s">
        <v>90</v>
      </c>
      <c r="C34" s="107"/>
      <c r="D34" s="127">
        <f>+D32-D33</f>
        <v>514.70000000000073</v>
      </c>
      <c r="E34" s="128"/>
      <c r="F34" s="76">
        <v>28</v>
      </c>
      <c r="G34" s="122" t="s">
        <v>89</v>
      </c>
      <c r="H34" s="123"/>
      <c r="I34" s="123"/>
      <c r="J34" s="124"/>
      <c r="K34" s="125">
        <v>0</v>
      </c>
      <c r="L34" s="126"/>
    </row>
    <row r="35" spans="1:13" ht="16.5" thickBot="1" x14ac:dyDescent="0.3">
      <c r="A35" s="70">
        <v>5</v>
      </c>
      <c r="B35" s="106" t="s">
        <v>92</v>
      </c>
      <c r="C35" s="107"/>
      <c r="D35" s="108">
        <v>1</v>
      </c>
      <c r="E35" s="109"/>
      <c r="F35" s="76">
        <v>29</v>
      </c>
      <c r="G35" s="117" t="s">
        <v>91</v>
      </c>
      <c r="H35" s="118"/>
      <c r="I35" s="118"/>
      <c r="J35" s="119"/>
      <c r="K35" s="120">
        <f>+E14+27</f>
        <v>45593</v>
      </c>
      <c r="L35" s="121"/>
    </row>
    <row r="36" spans="1:13" ht="16.5" thickBot="1" x14ac:dyDescent="0.3">
      <c r="A36" s="77">
        <v>6</v>
      </c>
      <c r="B36" s="113" t="s">
        <v>93</v>
      </c>
      <c r="C36" s="114"/>
      <c r="D36" s="115">
        <f>+D34*D35</f>
        <v>514.70000000000073</v>
      </c>
      <c r="E36" s="116"/>
      <c r="F36" s="110"/>
      <c r="G36" s="111"/>
      <c r="H36" s="111"/>
      <c r="I36" s="111"/>
      <c r="J36" s="111"/>
      <c r="K36" s="111"/>
      <c r="L36" s="112"/>
    </row>
    <row r="37" spans="1:13" ht="15.75" x14ac:dyDescent="0.25">
      <c r="A37" s="78"/>
      <c r="B37" s="79"/>
      <c r="C37" s="79"/>
      <c r="D37" s="79"/>
      <c r="E37" s="79"/>
      <c r="H37" s="81"/>
      <c r="I37" s="7"/>
      <c r="J37" s="82"/>
      <c r="K37" s="82"/>
    </row>
    <row r="38" spans="1:13" x14ac:dyDescent="0.25">
      <c r="A38" s="78"/>
      <c r="H38" s="81"/>
      <c r="I38" s="7"/>
      <c r="J38" s="81"/>
    </row>
    <row r="39" spans="1:13" x14ac:dyDescent="0.25">
      <c r="A39" s="78"/>
      <c r="I39" s="7"/>
      <c r="J39" s="7"/>
    </row>
    <row r="40" spans="1:13" ht="15.75" x14ac:dyDescent="0.25">
      <c r="A40" s="83"/>
      <c r="B40" s="84"/>
      <c r="C40" s="85"/>
      <c r="D40" s="85"/>
      <c r="E40" s="85"/>
      <c r="I40" s="7"/>
      <c r="J40" s="7"/>
    </row>
    <row r="41" spans="1:13" s="85" customFormat="1" x14ac:dyDescent="0.25">
      <c r="A41" s="80"/>
      <c r="B41" s="7"/>
      <c r="C41" s="7"/>
      <c r="D41" s="7"/>
      <c r="E41" s="7"/>
      <c r="F41" s="80"/>
      <c r="G41" s="7"/>
      <c r="H41" s="7"/>
      <c r="I41" s="7"/>
      <c r="J41" s="7"/>
      <c r="K41" s="7"/>
      <c r="L41" s="7"/>
    </row>
    <row r="42" spans="1:13" x14ac:dyDescent="0.25">
      <c r="F42" s="85"/>
      <c r="G42" s="85"/>
      <c r="H42" s="85"/>
      <c r="I42" s="85"/>
      <c r="J42" s="85" t="s">
        <v>94</v>
      </c>
      <c r="K42" s="85"/>
      <c r="L42" s="85"/>
    </row>
    <row r="99" spans="1:10" x14ac:dyDescent="0.25">
      <c r="A99" s="7"/>
      <c r="B99" s="86">
        <v>44682</v>
      </c>
      <c r="C99" s="87">
        <v>236688</v>
      </c>
      <c r="D99" s="88" t="s">
        <v>95</v>
      </c>
      <c r="E99" s="89">
        <f>L15-L38</f>
        <v>0</v>
      </c>
    </row>
    <row r="100" spans="1:10" x14ac:dyDescent="0.25">
      <c r="A100" s="7"/>
      <c r="B100" s="86">
        <v>44713</v>
      </c>
      <c r="C100" s="87">
        <v>316550</v>
      </c>
      <c r="D100" s="88" t="s">
        <v>96</v>
      </c>
      <c r="E100" s="89">
        <f>+E98+E99</f>
        <v>0</v>
      </c>
    </row>
    <row r="101" spans="1:10" x14ac:dyDescent="0.25">
      <c r="A101" s="7"/>
      <c r="B101" s="86">
        <v>44743</v>
      </c>
      <c r="C101" s="87">
        <v>189507</v>
      </c>
      <c r="D101" s="88" t="s">
        <v>97</v>
      </c>
      <c r="E101" s="90">
        <v>5000000</v>
      </c>
      <c r="F101" s="7"/>
      <c r="H101" s="80"/>
      <c r="J101" s="7"/>
    </row>
    <row r="102" spans="1:10" x14ac:dyDescent="0.25">
      <c r="A102" s="7"/>
      <c r="B102" s="86">
        <v>44774</v>
      </c>
      <c r="C102" s="87">
        <v>213115</v>
      </c>
      <c r="D102" s="88" t="s">
        <v>98</v>
      </c>
      <c r="E102" s="89">
        <f>+E100-E101</f>
        <v>-5000000</v>
      </c>
      <c r="F102" s="7"/>
      <c r="H102" s="80"/>
      <c r="J102" s="7"/>
    </row>
    <row r="103" spans="1:10" x14ac:dyDescent="0.25">
      <c r="A103" s="7"/>
      <c r="B103" s="86">
        <v>44805</v>
      </c>
      <c r="C103" s="87">
        <v>172794</v>
      </c>
      <c r="D103" s="88"/>
      <c r="E103" s="90"/>
      <c r="F103" s="7"/>
      <c r="H103" s="80"/>
      <c r="J103" s="7"/>
    </row>
    <row r="104" spans="1:10" x14ac:dyDescent="0.25">
      <c r="A104" s="7"/>
      <c r="B104" s="86">
        <v>44835</v>
      </c>
      <c r="C104" s="87">
        <v>206444</v>
      </c>
      <c r="D104" s="88" t="s">
        <v>99</v>
      </c>
      <c r="E104" s="87">
        <f>ROUND(E102*0.1%,0)</f>
        <v>-5000</v>
      </c>
      <c r="F104" s="7"/>
      <c r="H104" s="80"/>
      <c r="J104" s="7"/>
    </row>
    <row r="105" spans="1:10" ht="30" x14ac:dyDescent="0.25">
      <c r="A105" s="7"/>
      <c r="B105" s="86">
        <v>44866</v>
      </c>
      <c r="C105" s="87">
        <v>0</v>
      </c>
      <c r="D105" s="88" t="s">
        <v>100</v>
      </c>
      <c r="E105" s="87">
        <v>0</v>
      </c>
      <c r="F105" s="7"/>
      <c r="H105" s="80"/>
      <c r="J105" s="7"/>
    </row>
    <row r="106" spans="1:10" ht="15.75" thickBot="1" x14ac:dyDescent="0.3">
      <c r="A106" s="7"/>
      <c r="B106" s="86">
        <v>44896</v>
      </c>
      <c r="C106" s="87">
        <v>0</v>
      </c>
      <c r="D106" s="91"/>
      <c r="E106" s="92"/>
      <c r="F106" s="7"/>
      <c r="H106" s="80"/>
      <c r="J106" s="7"/>
    </row>
    <row r="107" spans="1:10" ht="30.75" thickBot="1" x14ac:dyDescent="0.3">
      <c r="A107" s="7"/>
      <c r="B107" s="93">
        <v>44927</v>
      </c>
      <c r="C107" s="94">
        <v>0</v>
      </c>
      <c r="D107" s="95" t="s">
        <v>101</v>
      </c>
      <c r="E107" s="96">
        <f>+E104-E105</f>
        <v>-5000</v>
      </c>
      <c r="F107" s="7"/>
      <c r="H107" s="80"/>
      <c r="J107" s="7"/>
    </row>
    <row r="108" spans="1:10" x14ac:dyDescent="0.25">
      <c r="F108" s="7"/>
      <c r="H108" s="80"/>
      <c r="J108" s="7"/>
    </row>
    <row r="109" spans="1:10" x14ac:dyDescent="0.25">
      <c r="F109" s="7"/>
      <c r="H109" s="80"/>
      <c r="J109" s="7"/>
    </row>
  </sheetData>
  <mergeCells count="87">
    <mergeCell ref="B36:C36"/>
    <mergeCell ref="D36:E36"/>
    <mergeCell ref="F36:L36"/>
    <mergeCell ref="B34:C34"/>
    <mergeCell ref="D34:E34"/>
    <mergeCell ref="G34:J34"/>
    <mergeCell ref="K34:L34"/>
    <mergeCell ref="B35:C35"/>
    <mergeCell ref="D35:E35"/>
    <mergeCell ref="G35:J35"/>
    <mergeCell ref="K35:L35"/>
    <mergeCell ref="B32:C32"/>
    <mergeCell ref="D32:E32"/>
    <mergeCell ref="K32:L32"/>
    <mergeCell ref="B33:C33"/>
    <mergeCell ref="D33:E33"/>
    <mergeCell ref="G33:J33"/>
    <mergeCell ref="K33:L33"/>
    <mergeCell ref="A30:E30"/>
    <mergeCell ref="G30:J30"/>
    <mergeCell ref="K30:L30"/>
    <mergeCell ref="B31:C31"/>
    <mergeCell ref="D31:E31"/>
    <mergeCell ref="K31:L31"/>
    <mergeCell ref="B28:C28"/>
    <mergeCell ref="G28:J28"/>
    <mergeCell ref="K28:L28"/>
    <mergeCell ref="B29:C29"/>
    <mergeCell ref="D29:E29"/>
    <mergeCell ref="G29:J29"/>
    <mergeCell ref="K29:L29"/>
    <mergeCell ref="G25:J25"/>
    <mergeCell ref="K25:L25"/>
    <mergeCell ref="B27:C27"/>
    <mergeCell ref="G27:J27"/>
    <mergeCell ref="K27:L27"/>
    <mergeCell ref="B26:C26"/>
    <mergeCell ref="G26:I26"/>
    <mergeCell ref="K26:L26"/>
    <mergeCell ref="B20:C20"/>
    <mergeCell ref="K20:L20"/>
    <mergeCell ref="B21:C21"/>
    <mergeCell ref="D21:E21"/>
    <mergeCell ref="K21:L21"/>
    <mergeCell ref="B24:C24"/>
    <mergeCell ref="K24:L24"/>
    <mergeCell ref="B25:C25"/>
    <mergeCell ref="B17:C17"/>
    <mergeCell ref="G17:J17"/>
    <mergeCell ref="K17:L17"/>
    <mergeCell ref="B18:C19"/>
    <mergeCell ref="D18:D19"/>
    <mergeCell ref="E18:E19"/>
    <mergeCell ref="G18:J18"/>
    <mergeCell ref="K18:L18"/>
    <mergeCell ref="B22:C23"/>
    <mergeCell ref="D22:D23"/>
    <mergeCell ref="E22:E23"/>
    <mergeCell ref="K22:L22"/>
    <mergeCell ref="K23:L23"/>
    <mergeCell ref="B14:D14"/>
    <mergeCell ref="K14:L14"/>
    <mergeCell ref="B15:D15"/>
    <mergeCell ref="K15:L15"/>
    <mergeCell ref="B16:C16"/>
    <mergeCell ref="G16:J16"/>
    <mergeCell ref="K16:L16"/>
    <mergeCell ref="K11:L13"/>
    <mergeCell ref="B12:D12"/>
    <mergeCell ref="K8:L8"/>
    <mergeCell ref="B9:D9"/>
    <mergeCell ref="G9:J9"/>
    <mergeCell ref="K9:L9"/>
    <mergeCell ref="B10:D10"/>
    <mergeCell ref="G10:L10"/>
    <mergeCell ref="C8:E8"/>
    <mergeCell ref="G8:J8"/>
    <mergeCell ref="B11:D11"/>
    <mergeCell ref="G11:G13"/>
    <mergeCell ref="H11:H13"/>
    <mergeCell ref="I11:I13"/>
    <mergeCell ref="J11:J13"/>
    <mergeCell ref="C4:H4"/>
    <mergeCell ref="B6:D6"/>
    <mergeCell ref="F6:F7"/>
    <mergeCell ref="G6:J7"/>
    <mergeCell ref="B7:D7"/>
  </mergeCells>
  <pageMargins left="0" right="0" top="0" bottom="0.74803149606299213" header="0.31496062992125984" footer="0.31496062992125984"/>
  <pageSetup paperSize="9" scale="67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09"/>
  <sheetViews>
    <sheetView workbookViewId="0">
      <selection sqref="A1:L36"/>
    </sheetView>
  </sheetViews>
  <sheetFormatPr defaultRowHeight="15" x14ac:dyDescent="0.25"/>
  <cols>
    <col min="1" max="1" width="4.42578125" style="80" customWidth="1"/>
    <col min="2" max="2" width="40.140625" style="7" customWidth="1"/>
    <col min="3" max="3" width="14.28515625" style="7" customWidth="1"/>
    <col min="4" max="4" width="12.7109375" style="7" customWidth="1"/>
    <col min="5" max="5" width="20.5703125" style="7" customWidth="1"/>
    <col min="6" max="6" width="5.7109375" style="80" customWidth="1"/>
    <col min="7" max="7" width="29.5703125" style="7" customWidth="1"/>
    <col min="8" max="8" width="12.7109375" style="7" customWidth="1"/>
    <col min="9" max="9" width="22.7109375" style="80" customWidth="1"/>
    <col min="10" max="10" width="20.85546875" style="80" customWidth="1"/>
    <col min="11" max="11" width="13.7109375" style="7" bestFit="1" customWidth="1"/>
    <col min="12" max="12" width="15.42578125" style="7" bestFit="1" customWidth="1"/>
    <col min="13" max="13" width="14.140625" style="7" bestFit="1" customWidth="1"/>
    <col min="14" max="14" width="9.140625" style="7"/>
    <col min="15" max="15" width="12.7109375" style="7" bestFit="1" customWidth="1"/>
    <col min="16" max="16384" width="9.140625" style="7"/>
  </cols>
  <sheetData>
    <row r="1" spans="1:12" ht="15.75" x14ac:dyDescent="0.25">
      <c r="A1" s="1"/>
      <c r="B1" s="2"/>
      <c r="C1" s="2"/>
      <c r="D1" s="2"/>
      <c r="E1" s="3" t="s">
        <v>0</v>
      </c>
      <c r="F1" s="4"/>
      <c r="G1" s="2"/>
      <c r="H1" s="2"/>
      <c r="I1" s="2"/>
      <c r="J1" s="2"/>
      <c r="K1" s="5"/>
      <c r="L1" s="6"/>
    </row>
    <row r="2" spans="1:12" s="11" customFormat="1" ht="18.75" x14ac:dyDescent="0.25">
      <c r="A2" s="8"/>
      <c r="B2" s="9"/>
      <c r="C2" s="9"/>
      <c r="D2" s="9"/>
      <c r="E2" s="10" t="s">
        <v>1</v>
      </c>
      <c r="G2" s="9"/>
      <c r="H2" s="9"/>
      <c r="I2" s="9"/>
      <c r="J2" s="9"/>
      <c r="K2" s="9"/>
      <c r="L2" s="12"/>
    </row>
    <row r="3" spans="1:12" s="18" customFormat="1" ht="21" thickBot="1" x14ac:dyDescent="0.5">
      <c r="A3" s="13"/>
      <c r="B3" s="14"/>
      <c r="C3" s="14"/>
      <c r="D3" s="14"/>
      <c r="E3" s="15" t="s">
        <v>2</v>
      </c>
      <c r="F3" s="16"/>
      <c r="G3" s="14"/>
      <c r="H3" s="14"/>
      <c r="I3" s="14"/>
      <c r="J3" s="14"/>
      <c r="K3" s="14"/>
      <c r="L3" s="17"/>
    </row>
    <row r="4" spans="1:12" s="11" customFormat="1" ht="19.5" thickBot="1" x14ac:dyDescent="0.3">
      <c r="A4" s="8"/>
      <c r="B4" s="19"/>
      <c r="C4" s="189" t="s">
        <v>111</v>
      </c>
      <c r="D4" s="189"/>
      <c r="E4" s="189"/>
      <c r="F4" s="189"/>
      <c r="G4" s="189"/>
      <c r="H4" s="189"/>
      <c r="I4" s="19"/>
      <c r="J4" s="19"/>
      <c r="K4" s="20" t="s">
        <v>4</v>
      </c>
      <c r="L4" s="21"/>
    </row>
    <row r="5" spans="1:12" ht="16.5" thickBot="1" x14ac:dyDescent="0.3">
      <c r="A5" s="22"/>
      <c r="B5" s="23"/>
      <c r="C5" s="23"/>
      <c r="D5" s="23"/>
      <c r="E5" s="24"/>
      <c r="F5" s="25"/>
      <c r="G5" s="23"/>
      <c r="H5" s="23"/>
      <c r="I5" s="26" t="s">
        <v>5</v>
      </c>
      <c r="J5" s="27"/>
      <c r="K5" s="28" t="s">
        <v>6</v>
      </c>
      <c r="L5" s="29"/>
    </row>
    <row r="6" spans="1:12" ht="67.5" x14ac:dyDescent="0.25">
      <c r="A6" s="30">
        <v>1</v>
      </c>
      <c r="B6" s="190" t="s">
        <v>7</v>
      </c>
      <c r="C6" s="191"/>
      <c r="D6" s="192"/>
      <c r="E6" s="31" t="s">
        <v>8</v>
      </c>
      <c r="F6" s="193">
        <v>21</v>
      </c>
      <c r="G6" s="195" t="s">
        <v>9</v>
      </c>
      <c r="H6" s="196"/>
      <c r="I6" s="196"/>
      <c r="J6" s="197"/>
      <c r="K6" s="32" t="s">
        <v>10</v>
      </c>
      <c r="L6" s="33" t="s">
        <v>11</v>
      </c>
    </row>
    <row r="7" spans="1:12" ht="18.75" x14ac:dyDescent="0.25">
      <c r="A7" s="34">
        <v>2</v>
      </c>
      <c r="B7" s="155" t="s">
        <v>12</v>
      </c>
      <c r="C7" s="173"/>
      <c r="D7" s="156"/>
      <c r="E7" s="35">
        <v>1632728</v>
      </c>
      <c r="F7" s="194"/>
      <c r="G7" s="159"/>
      <c r="H7" s="198"/>
      <c r="I7" s="198"/>
      <c r="J7" s="160"/>
      <c r="K7" s="36">
        <v>3.56</v>
      </c>
      <c r="L7" s="37" t="s">
        <v>13</v>
      </c>
    </row>
    <row r="8" spans="1:12" ht="18.75" x14ac:dyDescent="0.25">
      <c r="A8" s="34">
        <v>3</v>
      </c>
      <c r="B8" s="38" t="s">
        <v>14</v>
      </c>
      <c r="C8" s="183" t="s">
        <v>15</v>
      </c>
      <c r="D8" s="184"/>
      <c r="E8" s="185"/>
      <c r="F8" s="39">
        <v>22</v>
      </c>
      <c r="G8" s="134" t="s">
        <v>16</v>
      </c>
      <c r="H8" s="135"/>
      <c r="I8" s="135"/>
      <c r="J8" s="136"/>
      <c r="K8" s="143" t="s">
        <v>17</v>
      </c>
      <c r="L8" s="150"/>
    </row>
    <row r="9" spans="1:12" ht="18.75" x14ac:dyDescent="0.25">
      <c r="A9" s="34">
        <v>4</v>
      </c>
      <c r="B9" s="155" t="s">
        <v>18</v>
      </c>
      <c r="C9" s="173"/>
      <c r="D9" s="156"/>
      <c r="E9" s="40" t="s">
        <v>19</v>
      </c>
      <c r="F9" s="41">
        <v>23</v>
      </c>
      <c r="G9" s="134" t="s">
        <v>20</v>
      </c>
      <c r="H9" s="135"/>
      <c r="I9" s="135"/>
      <c r="J9" s="136"/>
      <c r="K9" s="174">
        <f>ROUND(E24*K7,0)</f>
        <v>0</v>
      </c>
      <c r="L9" s="175"/>
    </row>
    <row r="10" spans="1:12" ht="18.75" x14ac:dyDescent="0.25">
      <c r="A10" s="34">
        <v>5</v>
      </c>
      <c r="B10" s="155" t="s">
        <v>21</v>
      </c>
      <c r="C10" s="173"/>
      <c r="D10" s="156"/>
      <c r="E10" s="40" t="s">
        <v>22</v>
      </c>
      <c r="F10" s="42">
        <v>24</v>
      </c>
      <c r="G10" s="122" t="s">
        <v>23</v>
      </c>
      <c r="H10" s="123"/>
      <c r="I10" s="123"/>
      <c r="J10" s="123"/>
      <c r="K10" s="123"/>
      <c r="L10" s="182"/>
    </row>
    <row r="11" spans="1:12" ht="18.75" x14ac:dyDescent="0.25">
      <c r="A11" s="34">
        <v>6</v>
      </c>
      <c r="B11" s="155" t="s">
        <v>24</v>
      </c>
      <c r="C11" s="173"/>
      <c r="D11" s="156"/>
      <c r="E11" s="40" t="s">
        <v>25</v>
      </c>
      <c r="F11" s="39" t="s">
        <v>26</v>
      </c>
      <c r="G11" s="186" t="s">
        <v>27</v>
      </c>
      <c r="H11" s="186" t="s">
        <v>28</v>
      </c>
      <c r="I11" s="186" t="s">
        <v>29</v>
      </c>
      <c r="J11" s="186" t="s">
        <v>30</v>
      </c>
      <c r="K11" s="176" t="s">
        <v>31</v>
      </c>
      <c r="L11" s="177"/>
    </row>
    <row r="12" spans="1:12" ht="19.5" thickBot="1" x14ac:dyDescent="0.3">
      <c r="A12" s="34" t="s">
        <v>32</v>
      </c>
      <c r="B12" s="155" t="s">
        <v>33</v>
      </c>
      <c r="C12" s="173"/>
      <c r="D12" s="156"/>
      <c r="E12" s="40" t="s">
        <v>34</v>
      </c>
      <c r="F12" s="39"/>
      <c r="G12" s="187"/>
      <c r="H12" s="187"/>
      <c r="I12" s="187"/>
      <c r="J12" s="187"/>
      <c r="K12" s="178"/>
      <c r="L12" s="179"/>
    </row>
    <row r="13" spans="1:12" ht="19.5" thickBot="1" x14ac:dyDescent="0.3">
      <c r="A13" s="34">
        <v>7</v>
      </c>
      <c r="B13" s="43" t="s">
        <v>35</v>
      </c>
      <c r="C13" s="44">
        <v>45566</v>
      </c>
      <c r="D13" s="45" t="s">
        <v>36</v>
      </c>
      <c r="E13" s="46">
        <v>45596</v>
      </c>
      <c r="F13" s="39"/>
      <c r="G13" s="188"/>
      <c r="H13" s="188"/>
      <c r="I13" s="188"/>
      <c r="J13" s="188"/>
      <c r="K13" s="180"/>
      <c r="L13" s="181"/>
    </row>
    <row r="14" spans="1:12" ht="18.75" x14ac:dyDescent="0.25">
      <c r="A14" s="34">
        <v>8</v>
      </c>
      <c r="B14" s="155" t="s">
        <v>37</v>
      </c>
      <c r="C14" s="173"/>
      <c r="D14" s="156"/>
      <c r="E14" s="47">
        <v>45597</v>
      </c>
      <c r="F14" s="39" t="s">
        <v>38</v>
      </c>
      <c r="G14" s="48" t="s">
        <v>39</v>
      </c>
      <c r="H14" s="36">
        <v>27</v>
      </c>
      <c r="I14" s="36">
        <v>0</v>
      </c>
      <c r="J14" s="36">
        <v>140</v>
      </c>
      <c r="K14" s="174">
        <f>+H14*J14</f>
        <v>3780</v>
      </c>
      <c r="L14" s="175"/>
    </row>
    <row r="15" spans="1:12" ht="18.75" x14ac:dyDescent="0.25">
      <c r="A15" s="34">
        <v>9</v>
      </c>
      <c r="B15" s="155" t="s">
        <v>40</v>
      </c>
      <c r="C15" s="173"/>
      <c r="D15" s="156"/>
      <c r="E15" s="40" t="s">
        <v>41</v>
      </c>
      <c r="F15" s="39" t="s">
        <v>42</v>
      </c>
      <c r="G15" s="48" t="s">
        <v>43</v>
      </c>
      <c r="H15" s="36">
        <v>0</v>
      </c>
      <c r="I15" s="36">
        <f>+I14*2</f>
        <v>0</v>
      </c>
      <c r="J15" s="36">
        <v>0</v>
      </c>
      <c r="K15" s="174">
        <f>+H15*J15</f>
        <v>0</v>
      </c>
      <c r="L15" s="175"/>
    </row>
    <row r="16" spans="1:12" ht="67.5" x14ac:dyDescent="0.25">
      <c r="A16" s="34">
        <v>10</v>
      </c>
      <c r="B16" s="155" t="s">
        <v>44</v>
      </c>
      <c r="C16" s="156"/>
      <c r="D16" s="49" t="s">
        <v>45</v>
      </c>
      <c r="E16" s="50" t="s">
        <v>46</v>
      </c>
      <c r="F16" s="39" t="s">
        <v>47</v>
      </c>
      <c r="G16" s="143" t="s">
        <v>48</v>
      </c>
      <c r="H16" s="144"/>
      <c r="I16" s="144"/>
      <c r="J16" s="145"/>
      <c r="K16" s="174">
        <f>K14+K15</f>
        <v>3780</v>
      </c>
      <c r="L16" s="175"/>
    </row>
    <row r="17" spans="1:15" ht="18.75" x14ac:dyDescent="0.25">
      <c r="A17" s="34">
        <v>11</v>
      </c>
      <c r="B17" s="155" t="s">
        <v>49</v>
      </c>
      <c r="C17" s="156"/>
      <c r="D17" s="36">
        <v>7174.49</v>
      </c>
      <c r="E17" s="37">
        <v>754.66</v>
      </c>
      <c r="F17" s="39" t="s">
        <v>50</v>
      </c>
      <c r="G17" s="134" t="s">
        <v>51</v>
      </c>
      <c r="H17" s="135"/>
      <c r="I17" s="135"/>
      <c r="J17" s="136"/>
      <c r="K17" s="143">
        <v>0</v>
      </c>
      <c r="L17" s="150"/>
      <c r="O17" s="51"/>
    </row>
    <row r="18" spans="1:15" x14ac:dyDescent="0.25">
      <c r="A18" s="52">
        <v>12</v>
      </c>
      <c r="B18" s="157" t="s">
        <v>52</v>
      </c>
      <c r="C18" s="158"/>
      <c r="D18" s="161">
        <v>7108.3</v>
      </c>
      <c r="E18" s="163">
        <v>729.17</v>
      </c>
      <c r="F18" s="39" t="s">
        <v>53</v>
      </c>
      <c r="G18" s="134" t="s">
        <v>54</v>
      </c>
      <c r="H18" s="135"/>
      <c r="I18" s="135"/>
      <c r="J18" s="136"/>
      <c r="K18" s="143"/>
      <c r="L18" s="150"/>
      <c r="N18" s="53"/>
      <c r="O18" s="51"/>
    </row>
    <row r="19" spans="1:15" x14ac:dyDescent="0.25">
      <c r="A19" s="54"/>
      <c r="B19" s="159"/>
      <c r="C19" s="160"/>
      <c r="D19" s="162"/>
      <c r="E19" s="164"/>
      <c r="F19" s="39"/>
      <c r="G19" s="48"/>
      <c r="H19" s="48"/>
      <c r="I19" s="55" t="s">
        <v>55</v>
      </c>
      <c r="J19" s="48"/>
      <c r="K19" s="56"/>
      <c r="L19" s="57"/>
      <c r="N19" s="53"/>
      <c r="O19" s="51"/>
    </row>
    <row r="20" spans="1:15" ht="18.75" x14ac:dyDescent="0.25">
      <c r="A20" s="34">
        <v>13</v>
      </c>
      <c r="B20" s="153" t="s">
        <v>56</v>
      </c>
      <c r="C20" s="154"/>
      <c r="D20" s="58">
        <f>D17-D18</f>
        <v>66.1899999999996</v>
      </c>
      <c r="E20" s="59">
        <f>E17-E18</f>
        <v>25.490000000000009</v>
      </c>
      <c r="F20" s="39" t="s">
        <v>38</v>
      </c>
      <c r="G20" s="48" t="s">
        <v>39</v>
      </c>
      <c r="H20" s="97">
        <v>407</v>
      </c>
      <c r="I20" s="36">
        <v>6.1</v>
      </c>
      <c r="J20" s="36"/>
      <c r="K20" s="174">
        <f>+H20*I20</f>
        <v>2482.6999999999998</v>
      </c>
      <c r="L20" s="175"/>
      <c r="N20" s="61"/>
      <c r="O20" s="51"/>
    </row>
    <row r="21" spans="1:15" ht="18.75" x14ac:dyDescent="0.25">
      <c r="A21" s="34">
        <v>14</v>
      </c>
      <c r="B21" s="155" t="s">
        <v>57</v>
      </c>
      <c r="C21" s="156"/>
      <c r="D21" s="129">
        <v>10</v>
      </c>
      <c r="E21" s="130"/>
      <c r="F21" s="39" t="s">
        <v>42</v>
      </c>
      <c r="G21" s="48" t="s">
        <v>43</v>
      </c>
      <c r="H21" s="60">
        <v>0</v>
      </c>
      <c r="I21" s="36">
        <v>0</v>
      </c>
      <c r="J21" s="36"/>
      <c r="K21" s="143">
        <v>0</v>
      </c>
      <c r="L21" s="150"/>
      <c r="N21" s="53"/>
      <c r="O21" s="51"/>
    </row>
    <row r="22" spans="1:15" ht="15.75" x14ac:dyDescent="0.25">
      <c r="A22" s="52">
        <v>15</v>
      </c>
      <c r="B22" s="165" t="s">
        <v>58</v>
      </c>
      <c r="C22" s="166"/>
      <c r="D22" s="169">
        <f>D20*D21</f>
        <v>661.899999999996</v>
      </c>
      <c r="E22" s="171">
        <f>E20*D21</f>
        <v>254.90000000000009</v>
      </c>
      <c r="F22" s="42" t="s">
        <v>59</v>
      </c>
      <c r="G22" s="48" t="s">
        <v>60</v>
      </c>
      <c r="H22" s="60">
        <v>0</v>
      </c>
      <c r="I22" s="36">
        <v>0</v>
      </c>
      <c r="J22" s="36"/>
      <c r="K22" s="143">
        <f>IF((I19="YES"),((I22*H22)),((J22*H22)))</f>
        <v>0</v>
      </c>
      <c r="L22" s="150"/>
      <c r="N22" s="53"/>
      <c r="O22" s="51"/>
    </row>
    <row r="23" spans="1:15" ht="15.75" x14ac:dyDescent="0.25">
      <c r="A23" s="54"/>
      <c r="B23" s="167"/>
      <c r="C23" s="168"/>
      <c r="D23" s="170"/>
      <c r="E23" s="172"/>
      <c r="F23" s="42" t="s">
        <v>61</v>
      </c>
      <c r="G23" s="48" t="s">
        <v>62</v>
      </c>
      <c r="H23" s="60">
        <v>0</v>
      </c>
      <c r="I23" s="36">
        <v>0</v>
      </c>
      <c r="J23" s="36"/>
      <c r="K23" s="143">
        <f>IF((I19="YES"),((I23*H23)),((J23*H23)))</f>
        <v>0</v>
      </c>
      <c r="L23" s="150"/>
      <c r="N23" s="53"/>
      <c r="O23" s="51"/>
    </row>
    <row r="24" spans="1:15" ht="18.75" x14ac:dyDescent="0.25">
      <c r="A24" s="39">
        <v>16</v>
      </c>
      <c r="B24" s="153" t="s">
        <v>63</v>
      </c>
      <c r="C24" s="154"/>
      <c r="D24" s="62">
        <f>IF((D22&gt;E22),(D22-E22), 0)</f>
        <v>406.99999999999591</v>
      </c>
      <c r="E24" s="40">
        <f>IF((E22&gt;D22),(E22-D22), 0)</f>
        <v>0</v>
      </c>
      <c r="F24" s="39"/>
      <c r="G24" s="63"/>
      <c r="H24" s="63"/>
      <c r="I24" s="36"/>
      <c r="J24" s="36"/>
      <c r="K24" s="129"/>
      <c r="L24" s="130"/>
      <c r="N24" s="53"/>
      <c r="O24" s="51"/>
    </row>
    <row r="25" spans="1:15" ht="15.75" x14ac:dyDescent="0.25">
      <c r="A25" s="39">
        <v>17</v>
      </c>
      <c r="B25" s="122" t="s">
        <v>64</v>
      </c>
      <c r="C25" s="124"/>
      <c r="D25" s="64">
        <v>0</v>
      </c>
      <c r="E25" s="65">
        <v>0</v>
      </c>
      <c r="F25" s="39" t="s">
        <v>65</v>
      </c>
      <c r="G25" s="143" t="s">
        <v>66</v>
      </c>
      <c r="H25" s="144"/>
      <c r="I25" s="144"/>
      <c r="J25" s="145"/>
      <c r="K25" s="146">
        <f>K20+K21+K22+K23</f>
        <v>2482.6999999999998</v>
      </c>
      <c r="L25" s="147"/>
      <c r="N25" s="53"/>
      <c r="O25" s="51"/>
    </row>
    <row r="26" spans="1:15" ht="15.75" x14ac:dyDescent="0.25">
      <c r="A26" s="39">
        <v>18</v>
      </c>
      <c r="B26" s="122" t="s">
        <v>67</v>
      </c>
      <c r="C26" s="124"/>
      <c r="D26" s="64">
        <v>0</v>
      </c>
      <c r="E26" s="65">
        <f>+E24-E25</f>
        <v>0</v>
      </c>
      <c r="F26" s="39" t="s">
        <v>68</v>
      </c>
      <c r="G26" s="151" t="s">
        <v>69</v>
      </c>
      <c r="H26" s="152"/>
      <c r="I26" s="152"/>
      <c r="J26" s="66"/>
      <c r="K26" s="146">
        <f>+K25*9%</f>
        <v>223.44299999999998</v>
      </c>
      <c r="L26" s="147"/>
      <c r="N26" s="53"/>
      <c r="O26" s="51"/>
    </row>
    <row r="27" spans="1:15" ht="18.75" x14ac:dyDescent="0.25">
      <c r="A27" s="67">
        <v>19</v>
      </c>
      <c r="B27" s="148" t="s">
        <v>70</v>
      </c>
      <c r="C27" s="149"/>
      <c r="D27" s="68">
        <v>0.28599999999999998</v>
      </c>
      <c r="E27" s="69">
        <v>0</v>
      </c>
      <c r="F27" s="39" t="s">
        <v>71</v>
      </c>
      <c r="G27" s="134" t="s">
        <v>72</v>
      </c>
      <c r="H27" s="135"/>
      <c r="I27" s="135"/>
      <c r="J27" s="136"/>
      <c r="K27" s="143">
        <f>-(H20*0.3)</f>
        <v>-122.1</v>
      </c>
      <c r="L27" s="150"/>
      <c r="N27" s="53"/>
      <c r="O27" s="51"/>
    </row>
    <row r="28" spans="1:15" ht="30" x14ac:dyDescent="0.25">
      <c r="A28" s="70" t="s">
        <v>73</v>
      </c>
      <c r="B28" s="106" t="s">
        <v>74</v>
      </c>
      <c r="C28" s="107"/>
      <c r="D28" s="71">
        <f>+D27*D21</f>
        <v>2.86</v>
      </c>
      <c r="E28" s="69">
        <f>+E27*D21</f>
        <v>0</v>
      </c>
      <c r="F28" s="39" t="s">
        <v>75</v>
      </c>
      <c r="G28" s="134" t="s">
        <v>76</v>
      </c>
      <c r="H28" s="135"/>
      <c r="I28" s="135"/>
      <c r="J28" s="136"/>
      <c r="K28" s="129">
        <v>0</v>
      </c>
      <c r="L28" s="130"/>
      <c r="N28" s="53"/>
      <c r="O28" s="51"/>
    </row>
    <row r="29" spans="1:15" ht="19.5" thickBot="1" x14ac:dyDescent="0.3">
      <c r="A29" s="72">
        <v>20</v>
      </c>
      <c r="B29" s="139" t="s">
        <v>77</v>
      </c>
      <c r="C29" s="140"/>
      <c r="D29" s="141">
        <v>0.99</v>
      </c>
      <c r="E29" s="142"/>
      <c r="F29" s="39" t="s">
        <v>78</v>
      </c>
      <c r="G29" s="134" t="s">
        <v>79</v>
      </c>
      <c r="H29" s="135"/>
      <c r="I29" s="135"/>
      <c r="J29" s="136"/>
      <c r="K29" s="129">
        <v>0</v>
      </c>
      <c r="L29" s="130"/>
      <c r="N29" s="53"/>
      <c r="O29" s="51"/>
    </row>
    <row r="30" spans="1:15" ht="15.75" x14ac:dyDescent="0.25">
      <c r="A30" s="131" t="s">
        <v>80</v>
      </c>
      <c r="B30" s="132"/>
      <c r="C30" s="132"/>
      <c r="D30" s="132"/>
      <c r="E30" s="133"/>
      <c r="F30" s="39" t="s">
        <v>81</v>
      </c>
      <c r="G30" s="134" t="s">
        <v>82</v>
      </c>
      <c r="H30" s="135"/>
      <c r="I30" s="135"/>
      <c r="J30" s="136"/>
      <c r="K30" s="129">
        <v>0</v>
      </c>
      <c r="L30" s="130"/>
    </row>
    <row r="31" spans="1:15" ht="15.75" x14ac:dyDescent="0.25">
      <c r="A31" s="70">
        <v>1</v>
      </c>
      <c r="B31" s="106" t="s">
        <v>83</v>
      </c>
      <c r="C31" s="107"/>
      <c r="D31" s="137" t="s">
        <v>84</v>
      </c>
      <c r="E31" s="138"/>
      <c r="F31" s="39">
        <v>25</v>
      </c>
      <c r="G31" s="73" t="s">
        <v>109</v>
      </c>
      <c r="H31" s="74"/>
      <c r="I31" s="74"/>
      <c r="J31" s="75"/>
      <c r="K31" s="199">
        <v>0</v>
      </c>
      <c r="L31" s="200"/>
    </row>
    <row r="32" spans="1:15" ht="15.75" x14ac:dyDescent="0.25">
      <c r="A32" s="70">
        <v>2</v>
      </c>
      <c r="B32" s="106" t="s">
        <v>86</v>
      </c>
      <c r="C32" s="107"/>
      <c r="D32" s="127">
        <v>24145.200000000001</v>
      </c>
      <c r="E32" s="128"/>
      <c r="F32" s="39">
        <v>26</v>
      </c>
      <c r="G32" s="73" t="s">
        <v>85</v>
      </c>
      <c r="H32" s="74"/>
      <c r="I32" s="74"/>
      <c r="J32" s="75"/>
      <c r="K32" s="199">
        <v>-97.68</v>
      </c>
      <c r="L32" s="200"/>
    </row>
    <row r="33" spans="1:13" ht="15.75" x14ac:dyDescent="0.25">
      <c r="A33" s="70">
        <v>3</v>
      </c>
      <c r="B33" s="106" t="s">
        <v>88</v>
      </c>
      <c r="C33" s="107"/>
      <c r="D33" s="127">
        <v>23690.7</v>
      </c>
      <c r="E33" s="128"/>
      <c r="F33" s="39">
        <v>27</v>
      </c>
      <c r="G33" s="122" t="s">
        <v>87</v>
      </c>
      <c r="H33" s="123"/>
      <c r="I33" s="123"/>
      <c r="J33" s="124"/>
      <c r="K33" s="125">
        <f>+K16+K17+K25+K26+K27+K28+K29+K30+K32+K31</f>
        <v>6266.3629999999994</v>
      </c>
      <c r="L33" s="126"/>
      <c r="M33" s="61"/>
    </row>
    <row r="34" spans="1:13" ht="16.5" thickBot="1" x14ac:dyDescent="0.3">
      <c r="A34" s="70">
        <v>4</v>
      </c>
      <c r="B34" s="106" t="s">
        <v>90</v>
      </c>
      <c r="C34" s="107"/>
      <c r="D34" s="127">
        <f>+D32-D33</f>
        <v>454.5</v>
      </c>
      <c r="E34" s="128"/>
      <c r="F34" s="76">
        <v>28</v>
      </c>
      <c r="G34" s="122" t="s">
        <v>89</v>
      </c>
      <c r="H34" s="123"/>
      <c r="I34" s="123"/>
      <c r="J34" s="124"/>
      <c r="K34" s="125">
        <v>0</v>
      </c>
      <c r="L34" s="126"/>
    </row>
    <row r="35" spans="1:13" ht="16.5" thickBot="1" x14ac:dyDescent="0.3">
      <c r="A35" s="70">
        <v>5</v>
      </c>
      <c r="B35" s="106" t="s">
        <v>92</v>
      </c>
      <c r="C35" s="107"/>
      <c r="D35" s="108">
        <v>1</v>
      </c>
      <c r="E35" s="109"/>
      <c r="F35" s="76">
        <v>29</v>
      </c>
      <c r="G35" s="117" t="s">
        <v>91</v>
      </c>
      <c r="H35" s="118"/>
      <c r="I35" s="118"/>
      <c r="J35" s="119"/>
      <c r="K35" s="120">
        <f>+E14+27</f>
        <v>45624</v>
      </c>
      <c r="L35" s="121"/>
    </row>
    <row r="36" spans="1:13" ht="16.5" thickBot="1" x14ac:dyDescent="0.3">
      <c r="A36" s="77">
        <v>6</v>
      </c>
      <c r="B36" s="113" t="s">
        <v>93</v>
      </c>
      <c r="C36" s="114"/>
      <c r="D36" s="115">
        <f>+D34*D35</f>
        <v>454.5</v>
      </c>
      <c r="E36" s="116"/>
      <c r="F36" s="110"/>
      <c r="G36" s="111"/>
      <c r="H36" s="111"/>
      <c r="I36" s="111"/>
      <c r="J36" s="111"/>
      <c r="K36" s="111"/>
      <c r="L36" s="112"/>
    </row>
    <row r="37" spans="1:13" ht="15.75" x14ac:dyDescent="0.25">
      <c r="A37" s="78"/>
      <c r="B37" s="79"/>
      <c r="C37" s="79"/>
      <c r="D37" s="79"/>
      <c r="E37" s="79"/>
      <c r="H37" s="81"/>
      <c r="I37" s="7"/>
      <c r="J37" s="82"/>
      <c r="K37" s="82"/>
    </row>
    <row r="38" spans="1:13" x14ac:dyDescent="0.25">
      <c r="A38" s="78"/>
      <c r="H38" s="81"/>
      <c r="I38" s="7"/>
      <c r="J38" s="81"/>
    </row>
    <row r="39" spans="1:13" x14ac:dyDescent="0.25">
      <c r="A39" s="78"/>
      <c r="I39" s="7"/>
      <c r="J39" s="7"/>
    </row>
    <row r="40" spans="1:13" ht="15.75" x14ac:dyDescent="0.25">
      <c r="A40" s="83"/>
      <c r="B40" s="84"/>
      <c r="C40" s="85"/>
      <c r="D40" s="85"/>
      <c r="E40" s="85"/>
      <c r="I40" s="7"/>
      <c r="J40" s="7"/>
    </row>
    <row r="41" spans="1:13" s="85" customFormat="1" x14ac:dyDescent="0.25">
      <c r="A41" s="80"/>
      <c r="B41" s="7"/>
      <c r="C41" s="7"/>
      <c r="D41" s="7"/>
      <c r="E41" s="7"/>
      <c r="F41" s="80"/>
      <c r="G41" s="7"/>
      <c r="H41" s="7"/>
      <c r="I41" s="7"/>
      <c r="J41" s="7"/>
      <c r="K41" s="7"/>
      <c r="L41" s="7"/>
    </row>
    <row r="42" spans="1:13" x14ac:dyDescent="0.25">
      <c r="F42" s="85"/>
      <c r="G42" s="85"/>
      <c r="H42" s="85"/>
      <c r="I42" s="85"/>
      <c r="J42" s="85" t="s">
        <v>94</v>
      </c>
      <c r="K42" s="85"/>
      <c r="L42" s="85"/>
    </row>
    <row r="99" spans="1:10" x14ac:dyDescent="0.25">
      <c r="A99" s="7"/>
      <c r="B99" s="86">
        <v>44682</v>
      </c>
      <c r="C99" s="87">
        <v>236688</v>
      </c>
      <c r="D99" s="88" t="s">
        <v>95</v>
      </c>
      <c r="E99" s="89">
        <f>L15-L38</f>
        <v>0</v>
      </c>
    </row>
    <row r="100" spans="1:10" x14ac:dyDescent="0.25">
      <c r="A100" s="7"/>
      <c r="B100" s="86">
        <v>44713</v>
      </c>
      <c r="C100" s="87">
        <v>316550</v>
      </c>
      <c r="D100" s="88" t="s">
        <v>96</v>
      </c>
      <c r="E100" s="89">
        <f>+E98+E99</f>
        <v>0</v>
      </c>
    </row>
    <row r="101" spans="1:10" x14ac:dyDescent="0.25">
      <c r="A101" s="7"/>
      <c r="B101" s="86">
        <v>44743</v>
      </c>
      <c r="C101" s="87">
        <v>189507</v>
      </c>
      <c r="D101" s="88" t="s">
        <v>97</v>
      </c>
      <c r="E101" s="90">
        <v>5000000</v>
      </c>
      <c r="F101" s="7"/>
      <c r="H101" s="80"/>
      <c r="J101" s="7"/>
    </row>
    <row r="102" spans="1:10" x14ac:dyDescent="0.25">
      <c r="A102" s="7"/>
      <c r="B102" s="86">
        <v>44774</v>
      </c>
      <c r="C102" s="87">
        <v>213115</v>
      </c>
      <c r="D102" s="88" t="s">
        <v>98</v>
      </c>
      <c r="E102" s="89">
        <f>+E100-E101</f>
        <v>-5000000</v>
      </c>
      <c r="F102" s="7"/>
      <c r="H102" s="80"/>
      <c r="J102" s="7"/>
    </row>
    <row r="103" spans="1:10" x14ac:dyDescent="0.25">
      <c r="A103" s="7"/>
      <c r="B103" s="86">
        <v>44805</v>
      </c>
      <c r="C103" s="87">
        <v>172794</v>
      </c>
      <c r="D103" s="88"/>
      <c r="E103" s="90"/>
      <c r="F103" s="7"/>
      <c r="H103" s="80"/>
      <c r="J103" s="7"/>
    </row>
    <row r="104" spans="1:10" x14ac:dyDescent="0.25">
      <c r="A104" s="7"/>
      <c r="B104" s="86">
        <v>44835</v>
      </c>
      <c r="C104" s="87">
        <v>206444</v>
      </c>
      <c r="D104" s="88" t="s">
        <v>99</v>
      </c>
      <c r="E104" s="87">
        <f>ROUND(E102*0.1%,0)</f>
        <v>-5000</v>
      </c>
      <c r="F104" s="7"/>
      <c r="H104" s="80"/>
      <c r="J104" s="7"/>
    </row>
    <row r="105" spans="1:10" ht="30" x14ac:dyDescent="0.25">
      <c r="A105" s="7"/>
      <c r="B105" s="86">
        <v>44866</v>
      </c>
      <c r="C105" s="87">
        <v>0</v>
      </c>
      <c r="D105" s="88" t="s">
        <v>100</v>
      </c>
      <c r="E105" s="87">
        <v>0</v>
      </c>
      <c r="F105" s="7"/>
      <c r="H105" s="80"/>
      <c r="J105" s="7"/>
    </row>
    <row r="106" spans="1:10" ht="15.75" thickBot="1" x14ac:dyDescent="0.3">
      <c r="A106" s="7"/>
      <c r="B106" s="86">
        <v>44896</v>
      </c>
      <c r="C106" s="87">
        <v>0</v>
      </c>
      <c r="D106" s="91"/>
      <c r="E106" s="92"/>
      <c r="F106" s="7"/>
      <c r="H106" s="80"/>
      <c r="J106" s="7"/>
    </row>
    <row r="107" spans="1:10" ht="30.75" thickBot="1" x14ac:dyDescent="0.3">
      <c r="A107" s="7"/>
      <c r="B107" s="93">
        <v>44927</v>
      </c>
      <c r="C107" s="94">
        <v>0</v>
      </c>
      <c r="D107" s="95" t="s">
        <v>101</v>
      </c>
      <c r="E107" s="96">
        <f>+E104-E105</f>
        <v>-5000</v>
      </c>
      <c r="F107" s="7"/>
      <c r="H107" s="80"/>
      <c r="J107" s="7"/>
    </row>
    <row r="108" spans="1:10" x14ac:dyDescent="0.25">
      <c r="F108" s="7"/>
      <c r="H108" s="80"/>
      <c r="J108" s="7"/>
    </row>
    <row r="109" spans="1:10" x14ac:dyDescent="0.25">
      <c r="F109" s="7"/>
      <c r="H109" s="80"/>
      <c r="J109" s="7"/>
    </row>
  </sheetData>
  <mergeCells count="87">
    <mergeCell ref="B36:C36"/>
    <mergeCell ref="D36:E36"/>
    <mergeCell ref="F36:L36"/>
    <mergeCell ref="B34:C34"/>
    <mergeCell ref="D34:E34"/>
    <mergeCell ref="G34:J34"/>
    <mergeCell ref="K34:L34"/>
    <mergeCell ref="B35:C35"/>
    <mergeCell ref="D35:E35"/>
    <mergeCell ref="G35:J35"/>
    <mergeCell ref="K35:L35"/>
    <mergeCell ref="B32:C32"/>
    <mergeCell ref="D32:E32"/>
    <mergeCell ref="K32:L32"/>
    <mergeCell ref="B33:C33"/>
    <mergeCell ref="D33:E33"/>
    <mergeCell ref="G33:J33"/>
    <mergeCell ref="K33:L33"/>
    <mergeCell ref="A30:E30"/>
    <mergeCell ref="G30:J30"/>
    <mergeCell ref="K30:L30"/>
    <mergeCell ref="B31:C31"/>
    <mergeCell ref="D31:E31"/>
    <mergeCell ref="K31:L31"/>
    <mergeCell ref="B28:C28"/>
    <mergeCell ref="G28:J28"/>
    <mergeCell ref="K28:L28"/>
    <mergeCell ref="B29:C29"/>
    <mergeCell ref="D29:E29"/>
    <mergeCell ref="G29:J29"/>
    <mergeCell ref="K29:L29"/>
    <mergeCell ref="G25:J25"/>
    <mergeCell ref="K25:L25"/>
    <mergeCell ref="B27:C27"/>
    <mergeCell ref="G27:J27"/>
    <mergeCell ref="K27:L27"/>
    <mergeCell ref="B26:C26"/>
    <mergeCell ref="G26:I26"/>
    <mergeCell ref="K26:L26"/>
    <mergeCell ref="B20:C20"/>
    <mergeCell ref="K20:L20"/>
    <mergeCell ref="B21:C21"/>
    <mergeCell ref="D21:E21"/>
    <mergeCell ref="K21:L21"/>
    <mergeCell ref="B24:C24"/>
    <mergeCell ref="K24:L24"/>
    <mergeCell ref="B25:C25"/>
    <mergeCell ref="B17:C17"/>
    <mergeCell ref="G17:J17"/>
    <mergeCell ref="K17:L17"/>
    <mergeCell ref="B18:C19"/>
    <mergeCell ref="D18:D19"/>
    <mergeCell ref="E18:E19"/>
    <mergeCell ref="G18:J18"/>
    <mergeCell ref="K18:L18"/>
    <mergeCell ref="B22:C23"/>
    <mergeCell ref="D22:D23"/>
    <mergeCell ref="E22:E23"/>
    <mergeCell ref="K22:L22"/>
    <mergeCell ref="K23:L23"/>
    <mergeCell ref="B14:D14"/>
    <mergeCell ref="K14:L14"/>
    <mergeCell ref="B15:D15"/>
    <mergeCell ref="K15:L15"/>
    <mergeCell ref="B16:C16"/>
    <mergeCell ref="G16:J16"/>
    <mergeCell ref="K16:L16"/>
    <mergeCell ref="K11:L13"/>
    <mergeCell ref="B12:D12"/>
    <mergeCell ref="K8:L8"/>
    <mergeCell ref="B9:D9"/>
    <mergeCell ref="G9:J9"/>
    <mergeCell ref="K9:L9"/>
    <mergeCell ref="B10:D10"/>
    <mergeCell ref="G10:L10"/>
    <mergeCell ref="C8:E8"/>
    <mergeCell ref="G8:J8"/>
    <mergeCell ref="B11:D11"/>
    <mergeCell ref="G11:G13"/>
    <mergeCell ref="H11:H13"/>
    <mergeCell ref="I11:I13"/>
    <mergeCell ref="J11:J13"/>
    <mergeCell ref="C4:H4"/>
    <mergeCell ref="B6:D6"/>
    <mergeCell ref="F6:F7"/>
    <mergeCell ref="G6:J7"/>
    <mergeCell ref="B7:D7"/>
  </mergeCells>
  <pageMargins left="0" right="0" top="0" bottom="0.74803149606299213" header="0.31496062992125984" footer="0.31496062992125984"/>
  <pageSetup paperSize="9" scale="67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09"/>
  <sheetViews>
    <sheetView topLeftCell="A13" workbookViewId="0">
      <selection activeCell="A10" sqref="A1:XFD1048576"/>
    </sheetView>
  </sheetViews>
  <sheetFormatPr defaultRowHeight="15" x14ac:dyDescent="0.25"/>
  <cols>
    <col min="1" max="1" width="4.42578125" style="80" customWidth="1"/>
    <col min="2" max="2" width="40.140625" style="7" customWidth="1"/>
    <col min="3" max="3" width="14.28515625" style="7" customWidth="1"/>
    <col min="4" max="4" width="12.7109375" style="7" customWidth="1"/>
    <col min="5" max="5" width="20.5703125" style="7" customWidth="1"/>
    <col min="6" max="6" width="5.7109375" style="80" customWidth="1"/>
    <col min="7" max="7" width="29.5703125" style="7" customWidth="1"/>
    <col min="8" max="8" width="12.7109375" style="7" customWidth="1"/>
    <col min="9" max="9" width="22.7109375" style="80" customWidth="1"/>
    <col min="10" max="10" width="20.85546875" style="80" customWidth="1"/>
    <col min="11" max="11" width="13.7109375" style="7" bestFit="1" customWidth="1"/>
    <col min="12" max="12" width="15.42578125" style="7" bestFit="1" customWidth="1"/>
    <col min="13" max="13" width="14.140625" style="7" bestFit="1" customWidth="1"/>
    <col min="14" max="14" width="9.140625" style="7"/>
    <col min="15" max="15" width="12.7109375" style="7" bestFit="1" customWidth="1"/>
    <col min="16" max="16384" width="9.140625" style="7"/>
  </cols>
  <sheetData>
    <row r="1" spans="1:12" ht="15.75" x14ac:dyDescent="0.25">
      <c r="A1" s="1"/>
      <c r="B1" s="2"/>
      <c r="C1" s="2"/>
      <c r="D1" s="2"/>
      <c r="E1" s="3" t="s">
        <v>0</v>
      </c>
      <c r="F1" s="4"/>
      <c r="G1" s="2"/>
      <c r="H1" s="2"/>
      <c r="I1" s="2"/>
      <c r="J1" s="2"/>
      <c r="K1" s="5"/>
      <c r="L1" s="6"/>
    </row>
    <row r="2" spans="1:12" s="11" customFormat="1" ht="18.75" x14ac:dyDescent="0.25">
      <c r="A2" s="8"/>
      <c r="B2" s="9"/>
      <c r="C2" s="9"/>
      <c r="D2" s="9"/>
      <c r="E2" s="10" t="s">
        <v>1</v>
      </c>
      <c r="G2" s="9"/>
      <c r="H2" s="9"/>
      <c r="I2" s="9"/>
      <c r="J2" s="9"/>
      <c r="K2" s="9"/>
      <c r="L2" s="12"/>
    </row>
    <row r="3" spans="1:12" s="18" customFormat="1" ht="21" thickBot="1" x14ac:dyDescent="0.5">
      <c r="A3" s="13"/>
      <c r="B3" s="14"/>
      <c r="C3" s="14"/>
      <c r="D3" s="14"/>
      <c r="E3" s="15" t="s">
        <v>2</v>
      </c>
      <c r="F3" s="16"/>
      <c r="G3" s="14"/>
      <c r="H3" s="14"/>
      <c r="I3" s="14"/>
      <c r="J3" s="14"/>
      <c r="K3" s="14"/>
      <c r="L3" s="17"/>
    </row>
    <row r="4" spans="1:12" s="11" customFormat="1" ht="19.5" thickBot="1" x14ac:dyDescent="0.3">
      <c r="A4" s="8"/>
      <c r="B4" s="19"/>
      <c r="C4" s="189" t="s">
        <v>112</v>
      </c>
      <c r="D4" s="189"/>
      <c r="E4" s="189"/>
      <c r="F4" s="189"/>
      <c r="G4" s="189"/>
      <c r="H4" s="189"/>
      <c r="I4" s="19"/>
      <c r="J4" s="19"/>
      <c r="K4" s="20" t="s">
        <v>4</v>
      </c>
      <c r="L4" s="21"/>
    </row>
    <row r="5" spans="1:12" ht="16.5" thickBot="1" x14ac:dyDescent="0.3">
      <c r="A5" s="22"/>
      <c r="B5" s="23"/>
      <c r="C5" s="23"/>
      <c r="D5" s="23"/>
      <c r="E5" s="24"/>
      <c r="F5" s="25"/>
      <c r="G5" s="23"/>
      <c r="H5" s="23"/>
      <c r="I5" s="26" t="s">
        <v>5</v>
      </c>
      <c r="J5" s="27"/>
      <c r="K5" s="28" t="s">
        <v>6</v>
      </c>
      <c r="L5" s="29"/>
    </row>
    <row r="6" spans="1:12" ht="67.5" x14ac:dyDescent="0.25">
      <c r="A6" s="30">
        <v>1</v>
      </c>
      <c r="B6" s="190" t="s">
        <v>7</v>
      </c>
      <c r="C6" s="191"/>
      <c r="D6" s="192"/>
      <c r="E6" s="31" t="s">
        <v>8</v>
      </c>
      <c r="F6" s="193">
        <v>21</v>
      </c>
      <c r="G6" s="195" t="s">
        <v>9</v>
      </c>
      <c r="H6" s="196"/>
      <c r="I6" s="196"/>
      <c r="J6" s="197"/>
      <c r="K6" s="32" t="s">
        <v>10</v>
      </c>
      <c r="L6" s="33" t="s">
        <v>11</v>
      </c>
    </row>
    <row r="7" spans="1:12" ht="18.75" x14ac:dyDescent="0.25">
      <c r="A7" s="34">
        <v>2</v>
      </c>
      <c r="B7" s="155" t="s">
        <v>12</v>
      </c>
      <c r="C7" s="173"/>
      <c r="D7" s="156"/>
      <c r="E7" s="35">
        <v>1632728</v>
      </c>
      <c r="F7" s="194"/>
      <c r="G7" s="159"/>
      <c r="H7" s="198"/>
      <c r="I7" s="198"/>
      <c r="J7" s="160"/>
      <c r="K7" s="36">
        <v>3.56</v>
      </c>
      <c r="L7" s="37" t="s">
        <v>13</v>
      </c>
    </row>
    <row r="8" spans="1:12" ht="18.75" x14ac:dyDescent="0.25">
      <c r="A8" s="34">
        <v>3</v>
      </c>
      <c r="B8" s="38" t="s">
        <v>14</v>
      </c>
      <c r="C8" s="183" t="s">
        <v>15</v>
      </c>
      <c r="D8" s="184"/>
      <c r="E8" s="185"/>
      <c r="F8" s="39">
        <v>22</v>
      </c>
      <c r="G8" s="134" t="s">
        <v>16</v>
      </c>
      <c r="H8" s="135"/>
      <c r="I8" s="135"/>
      <c r="J8" s="136"/>
      <c r="K8" s="143" t="s">
        <v>17</v>
      </c>
      <c r="L8" s="150"/>
    </row>
    <row r="9" spans="1:12" ht="18.75" x14ac:dyDescent="0.25">
      <c r="A9" s="34">
        <v>4</v>
      </c>
      <c r="B9" s="155" t="s">
        <v>18</v>
      </c>
      <c r="C9" s="173"/>
      <c r="D9" s="156"/>
      <c r="E9" s="40" t="s">
        <v>19</v>
      </c>
      <c r="F9" s="41">
        <v>23</v>
      </c>
      <c r="G9" s="134" t="s">
        <v>20</v>
      </c>
      <c r="H9" s="135"/>
      <c r="I9" s="135"/>
      <c r="J9" s="136"/>
      <c r="K9" s="174">
        <f>ROUND(E24*K7,0)</f>
        <v>0</v>
      </c>
      <c r="L9" s="175"/>
    </row>
    <row r="10" spans="1:12" ht="18.75" x14ac:dyDescent="0.25">
      <c r="A10" s="34">
        <v>5</v>
      </c>
      <c r="B10" s="155" t="s">
        <v>21</v>
      </c>
      <c r="C10" s="173"/>
      <c r="D10" s="156"/>
      <c r="E10" s="40" t="s">
        <v>22</v>
      </c>
      <c r="F10" s="42">
        <v>24</v>
      </c>
      <c r="G10" s="122" t="s">
        <v>23</v>
      </c>
      <c r="H10" s="123"/>
      <c r="I10" s="123"/>
      <c r="J10" s="123"/>
      <c r="K10" s="123"/>
      <c r="L10" s="182"/>
    </row>
    <row r="11" spans="1:12" ht="18.75" x14ac:dyDescent="0.25">
      <c r="A11" s="34">
        <v>6</v>
      </c>
      <c r="B11" s="155" t="s">
        <v>24</v>
      </c>
      <c r="C11" s="173"/>
      <c r="D11" s="156"/>
      <c r="E11" s="40" t="s">
        <v>25</v>
      </c>
      <c r="F11" s="39" t="s">
        <v>26</v>
      </c>
      <c r="G11" s="186" t="s">
        <v>27</v>
      </c>
      <c r="H11" s="186" t="s">
        <v>28</v>
      </c>
      <c r="I11" s="186" t="s">
        <v>29</v>
      </c>
      <c r="J11" s="186" t="s">
        <v>30</v>
      </c>
      <c r="K11" s="176" t="s">
        <v>31</v>
      </c>
      <c r="L11" s="177"/>
    </row>
    <row r="12" spans="1:12" ht="19.5" thickBot="1" x14ac:dyDescent="0.3">
      <c r="A12" s="34" t="s">
        <v>32</v>
      </c>
      <c r="B12" s="155" t="s">
        <v>33</v>
      </c>
      <c r="C12" s="173"/>
      <c r="D12" s="156"/>
      <c r="E12" s="40" t="s">
        <v>34</v>
      </c>
      <c r="F12" s="39"/>
      <c r="G12" s="187"/>
      <c r="H12" s="187"/>
      <c r="I12" s="187"/>
      <c r="J12" s="187"/>
      <c r="K12" s="178"/>
      <c r="L12" s="179"/>
    </row>
    <row r="13" spans="1:12" ht="19.5" thickBot="1" x14ac:dyDescent="0.3">
      <c r="A13" s="34">
        <v>7</v>
      </c>
      <c r="B13" s="43" t="s">
        <v>35</v>
      </c>
      <c r="C13" s="44">
        <v>45597</v>
      </c>
      <c r="D13" s="45" t="s">
        <v>36</v>
      </c>
      <c r="E13" s="46">
        <v>45626</v>
      </c>
      <c r="F13" s="39"/>
      <c r="G13" s="188"/>
      <c r="H13" s="188"/>
      <c r="I13" s="188"/>
      <c r="J13" s="188"/>
      <c r="K13" s="180"/>
      <c r="L13" s="181"/>
    </row>
    <row r="14" spans="1:12" ht="18.75" x14ac:dyDescent="0.25">
      <c r="A14" s="34">
        <v>8</v>
      </c>
      <c r="B14" s="155" t="s">
        <v>37</v>
      </c>
      <c r="C14" s="173"/>
      <c r="D14" s="156"/>
      <c r="E14" s="47">
        <v>45627</v>
      </c>
      <c r="F14" s="39" t="s">
        <v>38</v>
      </c>
      <c r="G14" s="48" t="s">
        <v>39</v>
      </c>
      <c r="H14" s="36">
        <v>27</v>
      </c>
      <c r="I14" s="36">
        <v>0</v>
      </c>
      <c r="J14" s="36">
        <v>140</v>
      </c>
      <c r="K14" s="174">
        <f>+H14*J14</f>
        <v>3780</v>
      </c>
      <c r="L14" s="175"/>
    </row>
    <row r="15" spans="1:12" ht="18.75" x14ac:dyDescent="0.25">
      <c r="A15" s="34">
        <v>9</v>
      </c>
      <c r="B15" s="155" t="s">
        <v>40</v>
      </c>
      <c r="C15" s="173"/>
      <c r="D15" s="156"/>
      <c r="E15" s="40" t="s">
        <v>41</v>
      </c>
      <c r="F15" s="39" t="s">
        <v>42</v>
      </c>
      <c r="G15" s="48" t="s">
        <v>43</v>
      </c>
      <c r="H15" s="36">
        <v>0</v>
      </c>
      <c r="I15" s="36">
        <f>+I14*2</f>
        <v>0</v>
      </c>
      <c r="J15" s="36">
        <v>0</v>
      </c>
      <c r="K15" s="174">
        <f>+H15*J15</f>
        <v>0</v>
      </c>
      <c r="L15" s="175"/>
    </row>
    <row r="16" spans="1:12" ht="67.5" x14ac:dyDescent="0.25">
      <c r="A16" s="34">
        <v>10</v>
      </c>
      <c r="B16" s="155" t="s">
        <v>44</v>
      </c>
      <c r="C16" s="156"/>
      <c r="D16" s="49" t="s">
        <v>45</v>
      </c>
      <c r="E16" s="50" t="s">
        <v>46</v>
      </c>
      <c r="F16" s="39" t="s">
        <v>47</v>
      </c>
      <c r="G16" s="143" t="s">
        <v>48</v>
      </c>
      <c r="H16" s="144"/>
      <c r="I16" s="144"/>
      <c r="J16" s="145"/>
      <c r="K16" s="174">
        <f>K14+K15</f>
        <v>3780</v>
      </c>
      <c r="L16" s="175"/>
    </row>
    <row r="17" spans="1:15" ht="18.75" x14ac:dyDescent="0.25">
      <c r="A17" s="34">
        <v>11</v>
      </c>
      <c r="B17" s="155" t="s">
        <v>49</v>
      </c>
      <c r="C17" s="156"/>
      <c r="D17" s="36">
        <v>7229.06</v>
      </c>
      <c r="E17" s="37">
        <v>775.45</v>
      </c>
      <c r="F17" s="39" t="s">
        <v>50</v>
      </c>
      <c r="G17" s="134" t="s">
        <v>51</v>
      </c>
      <c r="H17" s="135"/>
      <c r="I17" s="135"/>
      <c r="J17" s="136"/>
      <c r="K17" s="143">
        <v>0</v>
      </c>
      <c r="L17" s="150"/>
      <c r="O17" s="51"/>
    </row>
    <row r="18" spans="1:15" x14ac:dyDescent="0.25">
      <c r="A18" s="52">
        <v>12</v>
      </c>
      <c r="B18" s="157" t="s">
        <v>52</v>
      </c>
      <c r="C18" s="158"/>
      <c r="D18" s="161">
        <v>7174.49</v>
      </c>
      <c r="E18" s="163">
        <v>754.66</v>
      </c>
      <c r="F18" s="39" t="s">
        <v>53</v>
      </c>
      <c r="G18" s="134" t="s">
        <v>54</v>
      </c>
      <c r="H18" s="135"/>
      <c r="I18" s="135"/>
      <c r="J18" s="136"/>
      <c r="K18" s="143"/>
      <c r="L18" s="150"/>
      <c r="N18" s="53"/>
      <c r="O18" s="51"/>
    </row>
    <row r="19" spans="1:15" x14ac:dyDescent="0.25">
      <c r="A19" s="54"/>
      <c r="B19" s="159"/>
      <c r="C19" s="160"/>
      <c r="D19" s="162"/>
      <c r="E19" s="164"/>
      <c r="F19" s="39"/>
      <c r="G19" s="48"/>
      <c r="H19" s="48"/>
      <c r="I19" s="55" t="s">
        <v>55</v>
      </c>
      <c r="J19" s="48"/>
      <c r="K19" s="56"/>
      <c r="L19" s="57"/>
      <c r="N19" s="53"/>
      <c r="O19" s="51"/>
    </row>
    <row r="20" spans="1:15" ht="18.75" x14ac:dyDescent="0.25">
      <c r="A20" s="34">
        <v>13</v>
      </c>
      <c r="B20" s="153" t="s">
        <v>56</v>
      </c>
      <c r="C20" s="154"/>
      <c r="D20" s="58">
        <f>D17-D18</f>
        <v>54.570000000000618</v>
      </c>
      <c r="E20" s="59">
        <f>E17-E18</f>
        <v>20.790000000000077</v>
      </c>
      <c r="F20" s="39" t="s">
        <v>38</v>
      </c>
      <c r="G20" s="48" t="s">
        <v>39</v>
      </c>
      <c r="H20" s="97">
        <v>338</v>
      </c>
      <c r="I20" s="36">
        <v>6.1</v>
      </c>
      <c r="J20" s="36"/>
      <c r="K20" s="174">
        <f>+H20*I20</f>
        <v>2061.7999999999997</v>
      </c>
      <c r="L20" s="175"/>
      <c r="N20" s="61"/>
      <c r="O20" s="51"/>
    </row>
    <row r="21" spans="1:15" ht="18.75" x14ac:dyDescent="0.25">
      <c r="A21" s="34">
        <v>14</v>
      </c>
      <c r="B21" s="155" t="s">
        <v>57</v>
      </c>
      <c r="C21" s="156"/>
      <c r="D21" s="129">
        <v>10</v>
      </c>
      <c r="E21" s="130"/>
      <c r="F21" s="39" t="s">
        <v>42</v>
      </c>
      <c r="G21" s="48" t="s">
        <v>43</v>
      </c>
      <c r="H21" s="60">
        <v>0</v>
      </c>
      <c r="I21" s="36">
        <v>0</v>
      </c>
      <c r="J21" s="36"/>
      <c r="K21" s="143">
        <v>0</v>
      </c>
      <c r="L21" s="150"/>
      <c r="N21" s="53"/>
      <c r="O21" s="51"/>
    </row>
    <row r="22" spans="1:15" ht="15.75" x14ac:dyDescent="0.25">
      <c r="A22" s="52">
        <v>15</v>
      </c>
      <c r="B22" s="165" t="s">
        <v>58</v>
      </c>
      <c r="C22" s="166"/>
      <c r="D22" s="169">
        <f>D20*D21</f>
        <v>545.70000000000618</v>
      </c>
      <c r="E22" s="171">
        <f>E20*D21</f>
        <v>207.90000000000077</v>
      </c>
      <c r="F22" s="42" t="s">
        <v>59</v>
      </c>
      <c r="G22" s="48" t="s">
        <v>60</v>
      </c>
      <c r="H22" s="60">
        <v>0</v>
      </c>
      <c r="I22" s="36">
        <v>0</v>
      </c>
      <c r="J22" s="36"/>
      <c r="K22" s="143">
        <f>IF((I19="YES"),((I22*H22)),((J22*H22)))</f>
        <v>0</v>
      </c>
      <c r="L22" s="150"/>
      <c r="N22" s="53"/>
      <c r="O22" s="51"/>
    </row>
    <row r="23" spans="1:15" ht="15.75" x14ac:dyDescent="0.25">
      <c r="A23" s="54"/>
      <c r="B23" s="167"/>
      <c r="C23" s="168"/>
      <c r="D23" s="170"/>
      <c r="E23" s="172"/>
      <c r="F23" s="42" t="s">
        <v>61</v>
      </c>
      <c r="G23" s="48" t="s">
        <v>62</v>
      </c>
      <c r="H23" s="60">
        <v>0</v>
      </c>
      <c r="I23" s="36">
        <v>0</v>
      </c>
      <c r="J23" s="36"/>
      <c r="K23" s="143">
        <f>IF((I19="YES"),((I23*H23)),((J23*H23)))</f>
        <v>0</v>
      </c>
      <c r="L23" s="150"/>
      <c r="N23" s="53"/>
      <c r="O23" s="51"/>
    </row>
    <row r="24" spans="1:15" ht="18.75" x14ac:dyDescent="0.25">
      <c r="A24" s="39">
        <v>16</v>
      </c>
      <c r="B24" s="153" t="s">
        <v>63</v>
      </c>
      <c r="C24" s="154"/>
      <c r="D24" s="62">
        <f>IF((D22&gt;E22),(D22-E22), 0)</f>
        <v>337.80000000000541</v>
      </c>
      <c r="E24" s="40">
        <f>IF((E22&gt;D22),(E22-D22), 0)</f>
        <v>0</v>
      </c>
      <c r="F24" s="39"/>
      <c r="G24" s="63"/>
      <c r="H24" s="63"/>
      <c r="I24" s="36"/>
      <c r="J24" s="36"/>
      <c r="K24" s="129"/>
      <c r="L24" s="130"/>
      <c r="N24" s="53"/>
      <c r="O24" s="51"/>
    </row>
    <row r="25" spans="1:15" ht="15.75" x14ac:dyDescent="0.25">
      <c r="A25" s="39">
        <v>17</v>
      </c>
      <c r="B25" s="122" t="s">
        <v>64</v>
      </c>
      <c r="C25" s="124"/>
      <c r="D25" s="64">
        <v>0</v>
      </c>
      <c r="E25" s="65">
        <v>0</v>
      </c>
      <c r="F25" s="39" t="s">
        <v>65</v>
      </c>
      <c r="G25" s="143" t="s">
        <v>66</v>
      </c>
      <c r="H25" s="144"/>
      <c r="I25" s="144"/>
      <c r="J25" s="145"/>
      <c r="K25" s="146">
        <f>K20+K21+K22+K23</f>
        <v>2061.7999999999997</v>
      </c>
      <c r="L25" s="147"/>
      <c r="N25" s="53"/>
      <c r="O25" s="51"/>
    </row>
    <row r="26" spans="1:15" ht="15.75" x14ac:dyDescent="0.25">
      <c r="A26" s="39">
        <v>18</v>
      </c>
      <c r="B26" s="122" t="s">
        <v>67</v>
      </c>
      <c r="C26" s="124"/>
      <c r="D26" s="64">
        <v>0</v>
      </c>
      <c r="E26" s="65">
        <f>+E24-E25</f>
        <v>0</v>
      </c>
      <c r="F26" s="39" t="s">
        <v>68</v>
      </c>
      <c r="G26" s="151" t="s">
        <v>69</v>
      </c>
      <c r="H26" s="152"/>
      <c r="I26" s="152"/>
      <c r="J26" s="66"/>
      <c r="K26" s="146">
        <f>+K25*9%</f>
        <v>185.56199999999995</v>
      </c>
      <c r="L26" s="147"/>
      <c r="N26" s="53"/>
      <c r="O26" s="51"/>
    </row>
    <row r="27" spans="1:15" ht="18.75" x14ac:dyDescent="0.25">
      <c r="A27" s="67">
        <v>19</v>
      </c>
      <c r="B27" s="148" t="s">
        <v>70</v>
      </c>
      <c r="C27" s="149"/>
      <c r="D27" s="68">
        <v>0.42399999999999999</v>
      </c>
      <c r="E27" s="69">
        <v>0</v>
      </c>
      <c r="F27" s="39" t="s">
        <v>71</v>
      </c>
      <c r="G27" s="134" t="s">
        <v>72</v>
      </c>
      <c r="H27" s="135"/>
      <c r="I27" s="135"/>
      <c r="J27" s="136"/>
      <c r="K27" s="143">
        <f>-(H20*0.3)</f>
        <v>-101.39999999999999</v>
      </c>
      <c r="L27" s="150"/>
      <c r="N27" s="53"/>
      <c r="O27" s="51"/>
    </row>
    <row r="28" spans="1:15" ht="30" x14ac:dyDescent="0.25">
      <c r="A28" s="70" t="s">
        <v>73</v>
      </c>
      <c r="B28" s="106" t="s">
        <v>74</v>
      </c>
      <c r="C28" s="107"/>
      <c r="D28" s="71">
        <f>+D27*D21</f>
        <v>4.24</v>
      </c>
      <c r="E28" s="69">
        <f>+E27*D21</f>
        <v>0</v>
      </c>
      <c r="F28" s="39" t="s">
        <v>75</v>
      </c>
      <c r="G28" s="134" t="s">
        <v>76</v>
      </c>
      <c r="H28" s="135"/>
      <c r="I28" s="135"/>
      <c r="J28" s="136"/>
      <c r="K28" s="129">
        <v>0</v>
      </c>
      <c r="L28" s="130"/>
      <c r="N28" s="53"/>
      <c r="O28" s="51"/>
    </row>
    <row r="29" spans="1:15" ht="19.5" thickBot="1" x14ac:dyDescent="0.3">
      <c r="A29" s="72">
        <v>20</v>
      </c>
      <c r="B29" s="139" t="s">
        <v>77</v>
      </c>
      <c r="C29" s="140"/>
      <c r="D29" s="141">
        <v>0.99</v>
      </c>
      <c r="E29" s="142"/>
      <c r="F29" s="39" t="s">
        <v>78</v>
      </c>
      <c r="G29" s="134" t="s">
        <v>79</v>
      </c>
      <c r="H29" s="135"/>
      <c r="I29" s="135"/>
      <c r="J29" s="136"/>
      <c r="K29" s="129">
        <v>0</v>
      </c>
      <c r="L29" s="130"/>
      <c r="N29" s="53"/>
      <c r="O29" s="51"/>
    </row>
    <row r="30" spans="1:15" ht="15.75" x14ac:dyDescent="0.25">
      <c r="A30" s="131" t="s">
        <v>80</v>
      </c>
      <c r="B30" s="132"/>
      <c r="C30" s="132"/>
      <c r="D30" s="132"/>
      <c r="E30" s="133"/>
      <c r="F30" s="39" t="s">
        <v>81</v>
      </c>
      <c r="G30" s="134" t="s">
        <v>82</v>
      </c>
      <c r="H30" s="135"/>
      <c r="I30" s="135"/>
      <c r="J30" s="136"/>
      <c r="K30" s="129">
        <v>0</v>
      </c>
      <c r="L30" s="130"/>
    </row>
    <row r="31" spans="1:15" ht="15.75" x14ac:dyDescent="0.25">
      <c r="A31" s="70">
        <v>1</v>
      </c>
      <c r="B31" s="106" t="s">
        <v>83</v>
      </c>
      <c r="C31" s="107"/>
      <c r="D31" s="137" t="s">
        <v>84</v>
      </c>
      <c r="E31" s="138"/>
      <c r="F31" s="39">
        <v>25</v>
      </c>
      <c r="G31" s="73" t="s">
        <v>109</v>
      </c>
      <c r="H31" s="74"/>
      <c r="I31" s="74"/>
      <c r="J31" s="75"/>
      <c r="K31" s="199">
        <v>22.98</v>
      </c>
      <c r="L31" s="200"/>
    </row>
    <row r="32" spans="1:15" ht="15.75" x14ac:dyDescent="0.25">
      <c r="A32" s="70">
        <v>2</v>
      </c>
      <c r="B32" s="106" t="s">
        <v>86</v>
      </c>
      <c r="C32" s="107"/>
      <c r="D32" s="127">
        <v>24524.9</v>
      </c>
      <c r="E32" s="128"/>
      <c r="F32" s="39">
        <v>26</v>
      </c>
      <c r="G32" s="73" t="s">
        <v>85</v>
      </c>
      <c r="H32" s="74"/>
      <c r="I32" s="74"/>
      <c r="J32" s="75"/>
      <c r="K32" s="199">
        <v>0</v>
      </c>
      <c r="L32" s="200"/>
    </row>
    <row r="33" spans="1:13" ht="15.75" x14ac:dyDescent="0.25">
      <c r="A33" s="70">
        <v>3</v>
      </c>
      <c r="B33" s="106" t="s">
        <v>88</v>
      </c>
      <c r="C33" s="107"/>
      <c r="D33" s="127">
        <v>24145.200000000001</v>
      </c>
      <c r="E33" s="128"/>
      <c r="F33" s="39">
        <v>27</v>
      </c>
      <c r="G33" s="122" t="s">
        <v>87</v>
      </c>
      <c r="H33" s="123"/>
      <c r="I33" s="123"/>
      <c r="J33" s="124"/>
      <c r="K33" s="125">
        <f>+K16+K17+K25+K26+K27+K28+K29+K30+K32+K31</f>
        <v>5948.9419999999991</v>
      </c>
      <c r="L33" s="126"/>
      <c r="M33" s="61"/>
    </row>
    <row r="34" spans="1:13" ht="16.5" thickBot="1" x14ac:dyDescent="0.3">
      <c r="A34" s="70">
        <v>4</v>
      </c>
      <c r="B34" s="106" t="s">
        <v>90</v>
      </c>
      <c r="C34" s="107"/>
      <c r="D34" s="127">
        <f>+D32-D33</f>
        <v>379.70000000000073</v>
      </c>
      <c r="E34" s="128"/>
      <c r="F34" s="76">
        <v>28</v>
      </c>
      <c r="G34" s="122" t="s">
        <v>89</v>
      </c>
      <c r="H34" s="123"/>
      <c r="I34" s="123"/>
      <c r="J34" s="124"/>
      <c r="K34" s="125">
        <v>0</v>
      </c>
      <c r="L34" s="126"/>
    </row>
    <row r="35" spans="1:13" ht="16.5" thickBot="1" x14ac:dyDescent="0.3">
      <c r="A35" s="70">
        <v>5</v>
      </c>
      <c r="B35" s="106" t="s">
        <v>92</v>
      </c>
      <c r="C35" s="107"/>
      <c r="D35" s="108">
        <v>1</v>
      </c>
      <c r="E35" s="109"/>
      <c r="F35" s="76">
        <v>29</v>
      </c>
      <c r="G35" s="117" t="s">
        <v>91</v>
      </c>
      <c r="H35" s="118"/>
      <c r="I35" s="118"/>
      <c r="J35" s="119"/>
      <c r="K35" s="120">
        <f>+E14+27</f>
        <v>45654</v>
      </c>
      <c r="L35" s="121"/>
    </row>
    <row r="36" spans="1:13" ht="16.5" thickBot="1" x14ac:dyDescent="0.3">
      <c r="A36" s="77">
        <v>6</v>
      </c>
      <c r="B36" s="113" t="s">
        <v>93</v>
      </c>
      <c r="C36" s="114"/>
      <c r="D36" s="115">
        <f>+D34*D35</f>
        <v>379.70000000000073</v>
      </c>
      <c r="E36" s="116"/>
      <c r="F36" s="110"/>
      <c r="G36" s="111"/>
      <c r="H36" s="111"/>
      <c r="I36" s="111"/>
      <c r="J36" s="111"/>
      <c r="K36" s="111"/>
      <c r="L36" s="112"/>
    </row>
    <row r="37" spans="1:13" ht="15.75" x14ac:dyDescent="0.25">
      <c r="A37" s="78"/>
      <c r="B37" s="79"/>
      <c r="C37" s="79"/>
      <c r="D37" s="79"/>
      <c r="E37" s="79"/>
      <c r="H37" s="81"/>
      <c r="I37" s="7"/>
      <c r="J37" s="82"/>
      <c r="K37" s="82"/>
    </row>
    <row r="38" spans="1:13" x14ac:dyDescent="0.25">
      <c r="A38" s="78"/>
      <c r="H38" s="81"/>
      <c r="I38" s="7"/>
      <c r="J38" s="81"/>
    </row>
    <row r="39" spans="1:13" x14ac:dyDescent="0.25">
      <c r="A39" s="78"/>
      <c r="I39" s="7"/>
      <c r="J39" s="7"/>
    </row>
    <row r="40" spans="1:13" ht="15.75" x14ac:dyDescent="0.25">
      <c r="A40" s="83"/>
      <c r="B40" s="84"/>
      <c r="C40" s="85"/>
      <c r="D40" s="85"/>
      <c r="E40" s="85"/>
      <c r="I40" s="7"/>
      <c r="J40" s="7"/>
    </row>
    <row r="41" spans="1:13" s="85" customFormat="1" x14ac:dyDescent="0.25">
      <c r="A41" s="80"/>
      <c r="B41" s="7"/>
      <c r="C41" s="7"/>
      <c r="D41" s="7"/>
      <c r="E41" s="7"/>
      <c r="F41" s="80"/>
      <c r="G41" s="7"/>
      <c r="H41" s="7"/>
      <c r="I41" s="7"/>
      <c r="J41" s="7"/>
      <c r="K41" s="7"/>
      <c r="L41" s="7"/>
    </row>
    <row r="42" spans="1:13" x14ac:dyDescent="0.25">
      <c r="F42" s="85"/>
      <c r="G42" s="85"/>
      <c r="H42" s="85"/>
      <c r="I42" s="85"/>
      <c r="J42" s="85" t="s">
        <v>94</v>
      </c>
      <c r="K42" s="85"/>
      <c r="L42" s="85"/>
    </row>
    <row r="99" spans="1:10" x14ac:dyDescent="0.25">
      <c r="A99" s="7"/>
      <c r="B99" s="86">
        <v>44682</v>
      </c>
      <c r="C99" s="87">
        <v>236688</v>
      </c>
      <c r="D99" s="88" t="s">
        <v>95</v>
      </c>
      <c r="E99" s="89">
        <f>L15-L38</f>
        <v>0</v>
      </c>
    </row>
    <row r="100" spans="1:10" x14ac:dyDescent="0.25">
      <c r="A100" s="7"/>
      <c r="B100" s="86">
        <v>44713</v>
      </c>
      <c r="C100" s="87">
        <v>316550</v>
      </c>
      <c r="D100" s="88" t="s">
        <v>96</v>
      </c>
      <c r="E100" s="89">
        <f>+E98+E99</f>
        <v>0</v>
      </c>
    </row>
    <row r="101" spans="1:10" x14ac:dyDescent="0.25">
      <c r="A101" s="7"/>
      <c r="B101" s="86">
        <v>44743</v>
      </c>
      <c r="C101" s="87">
        <v>189507</v>
      </c>
      <c r="D101" s="88" t="s">
        <v>97</v>
      </c>
      <c r="E101" s="90">
        <v>5000000</v>
      </c>
      <c r="F101" s="7"/>
      <c r="H101" s="80"/>
      <c r="J101" s="7"/>
    </row>
    <row r="102" spans="1:10" x14ac:dyDescent="0.25">
      <c r="A102" s="7"/>
      <c r="B102" s="86">
        <v>44774</v>
      </c>
      <c r="C102" s="87">
        <v>213115</v>
      </c>
      <c r="D102" s="88" t="s">
        <v>98</v>
      </c>
      <c r="E102" s="89">
        <f>+E100-E101</f>
        <v>-5000000</v>
      </c>
      <c r="F102" s="7"/>
      <c r="H102" s="80"/>
      <c r="J102" s="7"/>
    </row>
    <row r="103" spans="1:10" x14ac:dyDescent="0.25">
      <c r="A103" s="7"/>
      <c r="B103" s="86">
        <v>44805</v>
      </c>
      <c r="C103" s="87">
        <v>172794</v>
      </c>
      <c r="D103" s="88"/>
      <c r="E103" s="90"/>
      <c r="F103" s="7"/>
      <c r="H103" s="80"/>
      <c r="J103" s="7"/>
    </row>
    <row r="104" spans="1:10" x14ac:dyDescent="0.25">
      <c r="A104" s="7"/>
      <c r="B104" s="86">
        <v>44835</v>
      </c>
      <c r="C104" s="87">
        <v>206444</v>
      </c>
      <c r="D104" s="88" t="s">
        <v>99</v>
      </c>
      <c r="E104" s="87">
        <f>ROUND(E102*0.1%,0)</f>
        <v>-5000</v>
      </c>
      <c r="F104" s="7"/>
      <c r="H104" s="80"/>
      <c r="J104" s="7"/>
    </row>
    <row r="105" spans="1:10" ht="30" x14ac:dyDescent="0.25">
      <c r="A105" s="7"/>
      <c r="B105" s="86">
        <v>44866</v>
      </c>
      <c r="C105" s="87">
        <v>0</v>
      </c>
      <c r="D105" s="88" t="s">
        <v>100</v>
      </c>
      <c r="E105" s="87">
        <v>0</v>
      </c>
      <c r="F105" s="7"/>
      <c r="H105" s="80"/>
      <c r="J105" s="7"/>
    </row>
    <row r="106" spans="1:10" ht="15.75" thickBot="1" x14ac:dyDescent="0.3">
      <c r="A106" s="7"/>
      <c r="B106" s="86">
        <v>44896</v>
      </c>
      <c r="C106" s="87">
        <v>0</v>
      </c>
      <c r="D106" s="91"/>
      <c r="E106" s="92"/>
      <c r="F106" s="7"/>
      <c r="H106" s="80"/>
      <c r="J106" s="7"/>
    </row>
    <row r="107" spans="1:10" ht="30.75" thickBot="1" x14ac:dyDescent="0.3">
      <c r="A107" s="7"/>
      <c r="B107" s="93">
        <v>44927</v>
      </c>
      <c r="C107" s="94">
        <v>0</v>
      </c>
      <c r="D107" s="95" t="s">
        <v>101</v>
      </c>
      <c r="E107" s="96">
        <f>+E104-E105</f>
        <v>-5000</v>
      </c>
      <c r="F107" s="7"/>
      <c r="H107" s="80"/>
      <c r="J107" s="7"/>
    </row>
    <row r="108" spans="1:10" x14ac:dyDescent="0.25">
      <c r="F108" s="7"/>
      <c r="H108" s="80"/>
      <c r="J108" s="7"/>
    </row>
    <row r="109" spans="1:10" x14ac:dyDescent="0.25">
      <c r="F109" s="7"/>
      <c r="H109" s="80"/>
      <c r="J109" s="7"/>
    </row>
  </sheetData>
  <mergeCells count="87">
    <mergeCell ref="B36:C36"/>
    <mergeCell ref="D36:E36"/>
    <mergeCell ref="F36:L36"/>
    <mergeCell ref="B34:C34"/>
    <mergeCell ref="D34:E34"/>
    <mergeCell ref="G34:J34"/>
    <mergeCell ref="K34:L34"/>
    <mergeCell ref="B35:C35"/>
    <mergeCell ref="D35:E35"/>
    <mergeCell ref="G35:J35"/>
    <mergeCell ref="K35:L35"/>
    <mergeCell ref="B32:C32"/>
    <mergeCell ref="D32:E32"/>
    <mergeCell ref="K32:L32"/>
    <mergeCell ref="B33:C33"/>
    <mergeCell ref="D33:E33"/>
    <mergeCell ref="G33:J33"/>
    <mergeCell ref="K33:L33"/>
    <mergeCell ref="A30:E30"/>
    <mergeCell ref="G30:J30"/>
    <mergeCell ref="K30:L30"/>
    <mergeCell ref="B31:C31"/>
    <mergeCell ref="D31:E31"/>
    <mergeCell ref="K31:L31"/>
    <mergeCell ref="B28:C28"/>
    <mergeCell ref="G28:J28"/>
    <mergeCell ref="K28:L28"/>
    <mergeCell ref="B29:C29"/>
    <mergeCell ref="D29:E29"/>
    <mergeCell ref="G29:J29"/>
    <mergeCell ref="K29:L29"/>
    <mergeCell ref="G25:J25"/>
    <mergeCell ref="K25:L25"/>
    <mergeCell ref="B27:C27"/>
    <mergeCell ref="G27:J27"/>
    <mergeCell ref="K27:L27"/>
    <mergeCell ref="B26:C26"/>
    <mergeCell ref="G26:I26"/>
    <mergeCell ref="K26:L26"/>
    <mergeCell ref="B20:C20"/>
    <mergeCell ref="K20:L20"/>
    <mergeCell ref="B21:C21"/>
    <mergeCell ref="D21:E21"/>
    <mergeCell ref="K21:L21"/>
    <mergeCell ref="B24:C24"/>
    <mergeCell ref="K24:L24"/>
    <mergeCell ref="B25:C25"/>
    <mergeCell ref="B17:C17"/>
    <mergeCell ref="G17:J17"/>
    <mergeCell ref="K17:L17"/>
    <mergeCell ref="B18:C19"/>
    <mergeCell ref="D18:D19"/>
    <mergeCell ref="E18:E19"/>
    <mergeCell ref="G18:J18"/>
    <mergeCell ref="K18:L18"/>
    <mergeCell ref="B22:C23"/>
    <mergeCell ref="D22:D23"/>
    <mergeCell ref="E22:E23"/>
    <mergeCell ref="K22:L22"/>
    <mergeCell ref="K23:L23"/>
    <mergeCell ref="B14:D14"/>
    <mergeCell ref="K14:L14"/>
    <mergeCell ref="B15:D15"/>
    <mergeCell ref="K15:L15"/>
    <mergeCell ref="B16:C16"/>
    <mergeCell ref="G16:J16"/>
    <mergeCell ref="K16:L16"/>
    <mergeCell ref="K11:L13"/>
    <mergeCell ref="B12:D12"/>
    <mergeCell ref="K8:L8"/>
    <mergeCell ref="B9:D9"/>
    <mergeCell ref="G9:J9"/>
    <mergeCell ref="K9:L9"/>
    <mergeCell ref="B10:D10"/>
    <mergeCell ref="G10:L10"/>
    <mergeCell ref="C8:E8"/>
    <mergeCell ref="G8:J8"/>
    <mergeCell ref="B11:D11"/>
    <mergeCell ref="G11:G13"/>
    <mergeCell ref="H11:H13"/>
    <mergeCell ref="I11:I13"/>
    <mergeCell ref="J11:J13"/>
    <mergeCell ref="C4:H4"/>
    <mergeCell ref="B6:D6"/>
    <mergeCell ref="F6:F7"/>
    <mergeCell ref="G6:J7"/>
    <mergeCell ref="B7:D7"/>
  </mergeCells>
  <pageMargins left="0" right="0" top="0" bottom="0.74803149606299213" header="0.31496062992125984" footer="0.31496062992125984"/>
  <pageSetup paperSize="9" scale="6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APRIL-2024</vt:lpstr>
      <vt:lpstr>MAY-2024</vt:lpstr>
      <vt:lpstr>JUNE-2024</vt:lpstr>
      <vt:lpstr>JULY-2024</vt:lpstr>
      <vt:lpstr>AUG-2024</vt:lpstr>
      <vt:lpstr>SEPT-2024</vt:lpstr>
      <vt:lpstr>OCT-2024</vt:lpstr>
      <vt:lpstr>NOV-2024</vt:lpstr>
      <vt:lpstr>DEC-2024</vt:lpstr>
      <vt:lpstr>JAN-2025</vt:lpstr>
      <vt:lpstr>FEB-2025</vt:lpstr>
      <vt:lpstr>MAR-2025</vt:lpstr>
      <vt:lpstr>APRIL-2025</vt:lpstr>
      <vt:lpstr>MAY-2025</vt:lpstr>
      <vt:lpstr>'APRIL-2024'!Print_Area</vt:lpstr>
      <vt:lpstr>'APRIL-2025'!Print_Area</vt:lpstr>
      <vt:lpstr>'AUG-2024'!Print_Area</vt:lpstr>
      <vt:lpstr>'DEC-2024'!Print_Area</vt:lpstr>
      <vt:lpstr>'FEB-2025'!Print_Area</vt:lpstr>
      <vt:lpstr>'JAN-2025'!Print_Area</vt:lpstr>
      <vt:lpstr>'JULY-2024'!Print_Area</vt:lpstr>
      <vt:lpstr>'JUNE-2024'!Print_Area</vt:lpstr>
      <vt:lpstr>'MAR-2025'!Print_Area</vt:lpstr>
      <vt:lpstr>'MAY-2024'!Print_Area</vt:lpstr>
      <vt:lpstr>'MAY-2025'!Print_Area</vt:lpstr>
      <vt:lpstr>'NOV-2024'!Print_Area</vt:lpstr>
      <vt:lpstr>'OCT-2024'!Print_Area</vt:lpstr>
      <vt:lpstr>'SEPT-2024'!Print_Area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INA625T4V8</dc:creator>
  <cp:lastModifiedBy>admin</cp:lastModifiedBy>
  <cp:lastPrinted>2025-05-29T09:31:03Z</cp:lastPrinted>
  <dcterms:created xsi:type="dcterms:W3CDTF">2024-06-15T12:57:19Z</dcterms:created>
  <dcterms:modified xsi:type="dcterms:W3CDTF">2025-06-16T11:06:11Z</dcterms:modified>
</cp:coreProperties>
</file>