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600"/>
  </bookViews>
  <sheets>
    <sheet name="May-25" sheetId="1" r:id="rId1"/>
  </sheets>
  <calcPr calcId="144525"/>
</workbook>
</file>

<file path=xl/calcChain.xml><?xml version="1.0" encoding="utf-8"?>
<calcChain xmlns="http://schemas.openxmlformats.org/spreadsheetml/2006/main">
  <c r="M68" i="1" l="1"/>
  <c r="J59" i="1" l="1"/>
  <c r="J53" i="1"/>
  <c r="M48" i="1"/>
  <c r="O48" i="1" s="1"/>
  <c r="C41" i="1"/>
  <c r="E41" i="1" s="1"/>
  <c r="C40" i="1"/>
  <c r="E40" i="1" s="1"/>
  <c r="E36" i="1"/>
  <c r="D36" i="1"/>
  <c r="F35" i="1"/>
  <c r="F34" i="1"/>
  <c r="F33" i="1"/>
  <c r="F32" i="1"/>
  <c r="F36" i="1" s="1"/>
  <c r="E29" i="1"/>
  <c r="D29" i="1"/>
  <c r="H28" i="1"/>
  <c r="F28" i="1"/>
  <c r="F27" i="1"/>
  <c r="H27" i="1" s="1"/>
  <c r="H26" i="1"/>
  <c r="F26" i="1"/>
  <c r="F25" i="1"/>
  <c r="H25" i="1" s="1"/>
  <c r="E22" i="1"/>
  <c r="D22" i="1"/>
  <c r="F21" i="1"/>
  <c r="H21" i="1" s="1"/>
  <c r="F20" i="1"/>
  <c r="H20" i="1" s="1"/>
  <c r="F19" i="1"/>
  <c r="H19" i="1" s="1"/>
  <c r="H18" i="1"/>
  <c r="H32" i="1" s="1"/>
  <c r="F18" i="1"/>
  <c r="F22" i="1" s="1"/>
  <c r="E14" i="1"/>
  <c r="G14" i="1" s="1"/>
  <c r="E13" i="1"/>
  <c r="G13" i="1" s="1"/>
  <c r="G15" i="1" s="1"/>
  <c r="Q3" i="1" s="1"/>
  <c r="Q12" i="1" s="1"/>
  <c r="Q10" i="1"/>
  <c r="H48" i="1" s="1"/>
  <c r="J48" i="1" s="1"/>
  <c r="J63" i="1" s="1"/>
  <c r="Q9" i="1"/>
  <c r="C45" i="1" s="1"/>
  <c r="E45" i="1" s="1"/>
  <c r="F45" i="1" s="1"/>
  <c r="F46" i="1" s="1"/>
  <c r="J61" i="1" s="1"/>
  <c r="L6" i="1"/>
  <c r="F5" i="1"/>
  <c r="E5" i="1"/>
  <c r="H34" i="1" l="1"/>
  <c r="H35" i="1"/>
  <c r="H29" i="1"/>
  <c r="J25" i="1"/>
  <c r="I25" i="1"/>
  <c r="L25" i="1"/>
  <c r="K25" i="1"/>
  <c r="I26" i="1"/>
  <c r="E42" i="1"/>
  <c r="J60" i="1"/>
  <c r="L27" i="1"/>
  <c r="H33" i="1"/>
  <c r="H36" i="1" s="1"/>
  <c r="H22" i="1"/>
  <c r="I20" i="1" s="1"/>
  <c r="H54" i="1"/>
  <c r="H56" i="1"/>
  <c r="J56" i="1" s="1"/>
  <c r="I28" i="1"/>
  <c r="Q11" i="1"/>
  <c r="K28" i="1"/>
  <c r="J28" i="1"/>
  <c r="M28" i="1" s="1"/>
  <c r="F29" i="1"/>
  <c r="C48" i="1"/>
  <c r="F48" i="1" s="1"/>
  <c r="J62" i="1" s="1"/>
  <c r="L32" i="1" l="1"/>
  <c r="L36" i="1" s="1"/>
  <c r="J32" i="1"/>
  <c r="I32" i="1"/>
  <c r="K32" i="1"/>
  <c r="K26" i="1"/>
  <c r="L26" i="1"/>
  <c r="J26" i="1"/>
  <c r="M26" i="1" s="1"/>
  <c r="I27" i="1"/>
  <c r="I29" i="1" s="1"/>
  <c r="L28" i="1"/>
  <c r="L29" i="1" s="1"/>
  <c r="J27" i="1"/>
  <c r="M27" i="1" s="1"/>
  <c r="I21" i="1"/>
  <c r="K34" i="1"/>
  <c r="J34" i="1"/>
  <c r="M34" i="1" s="1"/>
  <c r="I34" i="1"/>
  <c r="L34" i="1"/>
  <c r="K33" i="1"/>
  <c r="I33" i="1"/>
  <c r="L33" i="1"/>
  <c r="J33" i="1"/>
  <c r="M33" i="1" s="1"/>
  <c r="I19" i="1"/>
  <c r="K29" i="1"/>
  <c r="M25" i="1"/>
  <c r="M29" i="1" s="1"/>
  <c r="J29" i="1"/>
  <c r="I18" i="1"/>
  <c r="K35" i="1"/>
  <c r="J35" i="1"/>
  <c r="M35" i="1" s="1"/>
  <c r="I35" i="1"/>
  <c r="L35" i="1"/>
  <c r="K27" i="1"/>
  <c r="J54" i="1"/>
  <c r="H55" i="1"/>
  <c r="J55" i="1" s="1"/>
  <c r="J57" i="1" l="1"/>
  <c r="J66" i="1" s="1"/>
  <c r="J68" i="1" s="1"/>
  <c r="I36" i="1"/>
  <c r="K36" i="1"/>
  <c r="I22" i="1"/>
  <c r="M32" i="1"/>
  <c r="M36" i="1" s="1"/>
  <c r="J58" i="1" s="1"/>
  <c r="J36" i="1"/>
</calcChain>
</file>

<file path=xl/sharedStrings.xml><?xml version="1.0" encoding="utf-8"?>
<sst xmlns="http://schemas.openxmlformats.org/spreadsheetml/2006/main" count="103" uniqueCount="67">
  <si>
    <t>KWH Consumption</t>
  </si>
  <si>
    <t>RNHT RR No</t>
  </si>
  <si>
    <t>CD</t>
  </si>
  <si>
    <t>90% of CD</t>
  </si>
  <si>
    <t>Recorded Demand</t>
  </si>
  <si>
    <t>MD</t>
  </si>
  <si>
    <t>PF</t>
  </si>
  <si>
    <t>Billing MD</t>
  </si>
  <si>
    <t xml:space="preserve"> Non captive Wheeling Unit Solar </t>
  </si>
  <si>
    <t>RNHT155</t>
  </si>
  <si>
    <t xml:space="preserve">SIS Base consumption </t>
  </si>
  <si>
    <t>SIS Rebate</t>
  </si>
  <si>
    <t xml:space="preserve">Non captive wind </t>
  </si>
  <si>
    <t xml:space="preserve">Non Captive GEOA </t>
  </si>
  <si>
    <t xml:space="preserve"> Captive  Wind</t>
  </si>
  <si>
    <t>Captive solar</t>
  </si>
  <si>
    <t xml:space="preserve">Total Non captive units considered </t>
  </si>
  <si>
    <t xml:space="preserve">Total captive units Considered </t>
  </si>
  <si>
    <t xml:space="preserve">Considered uits </t>
  </si>
  <si>
    <t>KWH FR</t>
  </si>
  <si>
    <t>KWH IR</t>
  </si>
  <si>
    <t>FR-IR</t>
  </si>
  <si>
    <t>Meter Constant</t>
  </si>
  <si>
    <t>Bescom Units</t>
  </si>
  <si>
    <t>01.04.2025 to 22.04.2025</t>
  </si>
  <si>
    <t xml:space="preserve">TOD Zone </t>
  </si>
  <si>
    <t>IR</t>
  </si>
  <si>
    <t>FR</t>
  </si>
  <si>
    <t>Consumption</t>
  </si>
  <si>
    <t xml:space="preserve">% of Consumption in Total units </t>
  </si>
  <si>
    <t>TOD Unit of Bescom Consumption</t>
  </si>
  <si>
    <t>Captive Units</t>
  </si>
  <si>
    <t xml:space="preserve">Non Captive Units </t>
  </si>
  <si>
    <t>TOD EC</t>
  </si>
  <si>
    <t xml:space="preserve">SIS Rebate </t>
  </si>
  <si>
    <t>6 to 9</t>
  </si>
  <si>
    <t xml:space="preserve">9 to 18 </t>
  </si>
  <si>
    <t>18 to 22</t>
  </si>
  <si>
    <t>22 to 6</t>
  </si>
  <si>
    <t>22.04.2025 to 30.04.2025</t>
  </si>
  <si>
    <t>01.04.2025 to 30.04.2025</t>
  </si>
  <si>
    <t>Wheeling Unit</t>
  </si>
  <si>
    <t xml:space="preserve">Cross Subsidy charges </t>
  </si>
  <si>
    <t>Total Surcharge</t>
  </si>
  <si>
    <t>wind</t>
  </si>
  <si>
    <t>solar</t>
  </si>
  <si>
    <t>EC Per Unit</t>
  </si>
  <si>
    <t>Total EC for Wheeled units  Unit</t>
  </si>
  <si>
    <t>9% Tax on EC of Wheeling Unit</t>
  </si>
  <si>
    <t xml:space="preserve">Additional Surchargefor HT Consumers for wheeled units </t>
  </si>
  <si>
    <t>Captive Tax for Captive Wheeled units</t>
  </si>
  <si>
    <t>Wheeling charges 32 Paise per unit</t>
  </si>
  <si>
    <t>Billing Details</t>
  </si>
  <si>
    <t>Recorded MD ( Demand Charges )</t>
  </si>
  <si>
    <t xml:space="preserve"> Bescom EC Slab 1</t>
  </si>
  <si>
    <t xml:space="preserve">P&amp;G Surcharge </t>
  </si>
  <si>
    <t>FAC</t>
  </si>
  <si>
    <t>9% Tax on Bescom EC</t>
  </si>
  <si>
    <t>TOD Charges</t>
  </si>
  <si>
    <t>9% tax on Wheeling unit charges</t>
  </si>
  <si>
    <t xml:space="preserve">Additional Surcharges </t>
  </si>
  <si>
    <t>Captive Tax on Captive wheeled units</t>
  </si>
  <si>
    <t>Net Interest on Deposit</t>
  </si>
  <si>
    <t>Interest</t>
  </si>
  <si>
    <t>Total Bill</t>
  </si>
  <si>
    <t xml:space="preserve">Demanded in Sytem </t>
  </si>
  <si>
    <t xml:space="preserve">Excess Demanded Amount in Software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</si>
</sst>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4009]dd\ mmmm\ yyyy;@"/>
    <numFmt numFmtId="165" formatCode="0.0000"/>
    <numFmt numFmtId="166" formatCode="0.00;[Red]0.00"/>
    <numFmt numFmtId="167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1" fillId="0" borderId="6" xfId="0" applyFont="1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8" xfId="0" applyFont="1" applyBorder="1"/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9" xfId="0" applyBorder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0" fillId="0" borderId="9" xfId="0" applyNumberForma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0" fillId="0" borderId="8" xfId="0" applyNumberFormat="1" applyBorder="1"/>
    <xf numFmtId="0" fontId="0" fillId="0" borderId="0" xfId="0" applyAlignment="1">
      <alignment wrapText="1"/>
    </xf>
    <xf numFmtId="1" fontId="0" fillId="0" borderId="0" xfId="0" applyNumberFormat="1"/>
    <xf numFmtId="166" fontId="0" fillId="0" borderId="8" xfId="0" applyNumberFormat="1" applyBorder="1"/>
    <xf numFmtId="0" fontId="1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" fontId="0" fillId="0" borderId="11" xfId="0" applyNumberFormat="1" applyBorder="1"/>
    <xf numFmtId="2" fontId="0" fillId="0" borderId="0" xfId="0" applyNumberFormat="1" applyAlignment="1">
      <alignment horizontal="center"/>
    </xf>
    <xf numFmtId="1" fontId="0" fillId="0" borderId="13" xfId="0" applyNumberForma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0" borderId="17" xfId="0" applyNumberForma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20" xfId="0" applyFont="1" applyBorder="1"/>
    <xf numFmtId="0" fontId="0" fillId="0" borderId="21" xfId="0" applyBorder="1"/>
    <xf numFmtId="0" fontId="7" fillId="0" borderId="0" xfId="0" applyFont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0" xfId="0" applyFont="1"/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7" xfId="0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wrapText="1"/>
    </xf>
    <xf numFmtId="166" fontId="0" fillId="0" borderId="9" xfId="0" applyNumberFormat="1" applyBorder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2" xfId="0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0" fillId="0" borderId="9" xfId="0" applyBorder="1"/>
    <xf numFmtId="0" fontId="0" fillId="0" borderId="9" xfId="0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wrapText="1"/>
    </xf>
    <xf numFmtId="0" fontId="0" fillId="0" borderId="27" xfId="0" applyBorder="1"/>
    <xf numFmtId="0" fontId="7" fillId="0" borderId="0" xfId="0" applyFont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73"/>
  <sheetViews>
    <sheetView tabSelected="1" topLeftCell="A49" workbookViewId="0">
      <selection activeCell="O67" sqref="O67"/>
    </sheetView>
  </sheetViews>
  <sheetFormatPr defaultColWidth="9.140625" defaultRowHeight="15" x14ac:dyDescent="0.25"/>
  <cols>
    <col min="3" max="3" width="13.85546875" bestFit="1" customWidth="1"/>
    <col min="4" max="4" width="16.85546875" bestFit="1" customWidth="1"/>
    <col min="5" max="5" width="14.7109375" bestFit="1" customWidth="1"/>
    <col min="6" max="6" width="14.85546875" bestFit="1" customWidth="1"/>
    <col min="7" max="7" width="23.28515625" customWidth="1"/>
    <col min="8" max="9" width="14.85546875" customWidth="1"/>
    <col min="10" max="10" width="19.7109375" bestFit="1" customWidth="1"/>
    <col min="11" max="11" width="12.5703125" customWidth="1"/>
    <col min="12" max="12" width="13.42578125" customWidth="1"/>
    <col min="13" max="13" width="20.42578125" bestFit="1" customWidth="1"/>
    <col min="14" max="14" width="14.7109375" customWidth="1"/>
    <col min="15" max="15" width="9.140625" customWidth="1"/>
    <col min="16" max="16" width="19.7109375" customWidth="1"/>
    <col min="17" max="17" width="16" customWidth="1"/>
  </cols>
  <sheetData>
    <row r="2" spans="2:17" ht="15.75" thickBot="1" x14ac:dyDescent="0.3"/>
    <row r="3" spans="2:17" ht="36.75" customHeight="1" thickBot="1" x14ac:dyDescent="0.45">
      <c r="B3" s="1"/>
      <c r="C3" s="2"/>
      <c r="D3" s="2"/>
      <c r="E3" s="2"/>
      <c r="F3" s="2"/>
      <c r="G3" s="80">
        <v>45778</v>
      </c>
      <c r="H3" s="81"/>
      <c r="I3" s="82"/>
      <c r="J3" s="2"/>
      <c r="K3" s="2"/>
      <c r="L3" s="2"/>
      <c r="N3" s="3"/>
      <c r="O3" s="3"/>
      <c r="P3" s="3" t="s">
        <v>0</v>
      </c>
      <c r="Q3" s="4">
        <f>G15</f>
        <v>1141050.0000000093</v>
      </c>
    </row>
    <row r="4" spans="2:17" ht="30" x14ac:dyDescent="0.25">
      <c r="B4" s="5"/>
      <c r="C4" s="6" t="s">
        <v>1</v>
      </c>
      <c r="D4" s="6" t="s">
        <v>2</v>
      </c>
      <c r="E4" s="6" t="s">
        <v>3</v>
      </c>
      <c r="F4" s="7" t="s">
        <v>4</v>
      </c>
      <c r="G4" s="6" t="s">
        <v>5</v>
      </c>
      <c r="H4" s="6" t="s">
        <v>6</v>
      </c>
      <c r="I4" s="6" t="s">
        <v>7</v>
      </c>
      <c r="J4" s="7"/>
      <c r="K4" s="6"/>
      <c r="L4" s="6"/>
      <c r="N4" s="8"/>
      <c r="O4" s="8"/>
      <c r="P4" s="9" t="s">
        <v>8</v>
      </c>
      <c r="Q4" s="10">
        <v>500000</v>
      </c>
    </row>
    <row r="5" spans="2:17" ht="30.75" x14ac:dyDescent="0.3">
      <c r="B5" s="5"/>
      <c r="C5" s="11" t="s">
        <v>9</v>
      </c>
      <c r="D5" s="6">
        <v>5500</v>
      </c>
      <c r="E5" s="6">
        <f>D5*0.9</f>
        <v>4950</v>
      </c>
      <c r="F5" s="6">
        <f>G5*30000</f>
        <v>2757</v>
      </c>
      <c r="G5" s="12">
        <v>9.1899999999999996E-2</v>
      </c>
      <c r="H5" s="6">
        <v>0.97</v>
      </c>
      <c r="I5" s="13">
        <v>4950</v>
      </c>
      <c r="J5" s="13"/>
      <c r="K5" s="14" t="s">
        <v>10</v>
      </c>
      <c r="L5" s="14" t="s">
        <v>11</v>
      </c>
      <c r="N5" s="15"/>
      <c r="O5" s="8"/>
      <c r="P5" t="s">
        <v>12</v>
      </c>
    </row>
    <row r="6" spans="2:17" x14ac:dyDescent="0.25">
      <c r="B6" s="5"/>
      <c r="C6" s="6"/>
      <c r="D6" s="6"/>
      <c r="E6" s="6"/>
      <c r="F6" s="6"/>
      <c r="G6" s="6"/>
      <c r="H6" s="6"/>
      <c r="I6" s="13"/>
      <c r="J6" s="13"/>
      <c r="K6" s="14">
        <v>266975</v>
      </c>
      <c r="L6" s="16">
        <f>N22</f>
        <v>0</v>
      </c>
      <c r="N6" s="6"/>
      <c r="O6" s="6"/>
      <c r="P6" s="9" t="s">
        <v>13</v>
      </c>
      <c r="Q6" s="10"/>
    </row>
    <row r="7" spans="2:17" x14ac:dyDescent="0.25">
      <c r="B7" s="5"/>
      <c r="C7" s="6"/>
      <c r="D7" s="6"/>
      <c r="E7" s="6"/>
      <c r="F7" s="6"/>
      <c r="G7" s="6"/>
      <c r="H7" s="6"/>
      <c r="I7" s="13"/>
      <c r="J7" s="13"/>
      <c r="K7" s="7"/>
      <c r="L7" s="17"/>
      <c r="N7" s="6"/>
      <c r="O7" s="6"/>
      <c r="P7" s="9" t="s">
        <v>14</v>
      </c>
      <c r="Q7" s="18">
        <v>351000</v>
      </c>
    </row>
    <row r="8" spans="2:17" x14ac:dyDescent="0.25">
      <c r="B8" s="5"/>
      <c r="C8" s="6"/>
      <c r="D8" s="6"/>
      <c r="E8" s="6"/>
      <c r="F8" s="6"/>
      <c r="G8" s="6"/>
      <c r="H8" s="6"/>
      <c r="I8" s="13"/>
      <c r="J8" s="13"/>
      <c r="K8" s="7"/>
      <c r="L8" s="17"/>
      <c r="N8" s="6"/>
      <c r="O8" s="6"/>
      <c r="P8" s="19" t="s">
        <v>15</v>
      </c>
      <c r="Q8" s="18">
        <v>260000</v>
      </c>
    </row>
    <row r="9" spans="2:17" ht="30" x14ac:dyDescent="0.25">
      <c r="B9" s="5"/>
      <c r="C9" s="6"/>
      <c r="D9" s="6"/>
      <c r="E9" s="6"/>
      <c r="F9" s="6"/>
      <c r="G9" s="6"/>
      <c r="H9" s="6"/>
      <c r="I9" s="13"/>
      <c r="J9" s="13"/>
      <c r="K9" s="7"/>
      <c r="L9" s="17"/>
      <c r="N9" s="6"/>
      <c r="O9" s="6"/>
      <c r="P9" s="19" t="s">
        <v>16</v>
      </c>
      <c r="Q9" s="18">
        <f>Q4</f>
        <v>500000</v>
      </c>
    </row>
    <row r="10" spans="2:17" ht="30" x14ac:dyDescent="0.25">
      <c r="B10" s="5"/>
      <c r="H10" s="83"/>
      <c r="I10" s="83"/>
      <c r="J10" s="13"/>
      <c r="N10" s="6"/>
      <c r="O10" s="6"/>
      <c r="P10" s="19" t="s">
        <v>17</v>
      </c>
      <c r="Q10" s="20">
        <f>Q7+Q8</f>
        <v>611000</v>
      </c>
    </row>
    <row r="11" spans="2:17" x14ac:dyDescent="0.25">
      <c r="B11" s="5"/>
      <c r="H11" s="6"/>
      <c r="I11" s="6"/>
      <c r="J11" s="13"/>
      <c r="N11" s="6"/>
      <c r="O11" s="6"/>
      <c r="P11" t="s">
        <v>18</v>
      </c>
      <c r="Q11" s="21">
        <f>Q9+Q10</f>
        <v>1111000</v>
      </c>
    </row>
    <row r="12" spans="2:17" x14ac:dyDescent="0.25">
      <c r="B12" s="5"/>
      <c r="C12" s="6" t="s">
        <v>19</v>
      </c>
      <c r="D12" s="6" t="s">
        <v>20</v>
      </c>
      <c r="E12" s="6" t="s">
        <v>21</v>
      </c>
      <c r="F12" s="6" t="s">
        <v>22</v>
      </c>
      <c r="G12" s="6" t="s">
        <v>0</v>
      </c>
      <c r="M12" s="6"/>
      <c r="N12" s="6"/>
      <c r="O12" s="6"/>
      <c r="P12" t="s">
        <v>23</v>
      </c>
      <c r="Q12" s="21">
        <f>Q3-Q7-Q4-Q8</f>
        <v>30050.000000009313</v>
      </c>
    </row>
    <row r="13" spans="2:17" x14ac:dyDescent="0.25">
      <c r="B13" s="5"/>
      <c r="C13" s="6">
        <v>5222.8100000000004</v>
      </c>
      <c r="D13" s="6">
        <v>5196.75</v>
      </c>
      <c r="E13" s="6">
        <f>C13-D13</f>
        <v>26.0600000000004</v>
      </c>
      <c r="F13" s="6">
        <v>30000</v>
      </c>
      <c r="G13" s="6">
        <f>F13*E13</f>
        <v>781800.00000001199</v>
      </c>
      <c r="P13" s="19"/>
      <c r="Q13" s="21"/>
    </row>
    <row r="14" spans="2:17" x14ac:dyDescent="0.25">
      <c r="B14" s="5"/>
      <c r="C14" s="6">
        <v>5237.18</v>
      </c>
      <c r="D14" s="6">
        <v>5222.8100000000004</v>
      </c>
      <c r="E14" s="6">
        <f>C14-D14</f>
        <v>14.369999999999891</v>
      </c>
      <c r="F14" s="22">
        <v>25000</v>
      </c>
      <c r="G14" s="6">
        <f>E14*F14</f>
        <v>359249.99999999726</v>
      </c>
      <c r="P14" s="19"/>
      <c r="Q14" s="18"/>
    </row>
    <row r="15" spans="2:17" x14ac:dyDescent="0.25">
      <c r="B15" s="5"/>
      <c r="C15" s="6"/>
      <c r="D15" s="6"/>
      <c r="E15" s="6"/>
      <c r="F15" s="22"/>
      <c r="G15" s="6">
        <f>G13+G14</f>
        <v>1141050.0000000093</v>
      </c>
      <c r="P15" s="19"/>
      <c r="Q15" s="18"/>
    </row>
    <row r="16" spans="2:17" ht="23.25" x14ac:dyDescent="0.35">
      <c r="B16" s="5"/>
      <c r="G16" s="84" t="s">
        <v>24</v>
      </c>
      <c r="H16" s="84"/>
      <c r="I16" s="84"/>
      <c r="J16" s="84"/>
      <c r="K16" s="84"/>
      <c r="Q16" s="23"/>
    </row>
    <row r="17" spans="2:17" ht="45" x14ac:dyDescent="0.25">
      <c r="B17" s="5"/>
      <c r="C17" s="24" t="s">
        <v>25</v>
      </c>
      <c r="D17" s="24" t="s">
        <v>26</v>
      </c>
      <c r="E17" s="24" t="s">
        <v>27</v>
      </c>
      <c r="F17" s="24" t="s">
        <v>21</v>
      </c>
      <c r="G17" s="24" t="s">
        <v>22</v>
      </c>
      <c r="H17" s="24" t="s">
        <v>28</v>
      </c>
      <c r="I17" s="14" t="s">
        <v>29</v>
      </c>
      <c r="J17" s="14" t="s">
        <v>30</v>
      </c>
      <c r="K17" s="14" t="s">
        <v>31</v>
      </c>
      <c r="L17" s="14" t="s">
        <v>32</v>
      </c>
      <c r="M17" s="14" t="s">
        <v>33</v>
      </c>
      <c r="N17" s="14" t="s">
        <v>34</v>
      </c>
      <c r="O17" s="7"/>
      <c r="P17" s="6"/>
      <c r="Q17" s="23"/>
    </row>
    <row r="18" spans="2:17" x14ac:dyDescent="0.25">
      <c r="B18" s="5"/>
      <c r="C18" s="24" t="s">
        <v>35</v>
      </c>
      <c r="D18" s="24">
        <v>890.15</v>
      </c>
      <c r="E18" s="24">
        <v>893.13</v>
      </c>
      <c r="F18" s="24">
        <f>E18-D18</f>
        <v>2.9800000000000182</v>
      </c>
      <c r="G18" s="24">
        <v>30000</v>
      </c>
      <c r="H18" s="25">
        <f>F18*G18</f>
        <v>89400.000000000553</v>
      </c>
      <c r="I18" s="25">
        <f>H18/H22*100</f>
        <v>11.435149654643325</v>
      </c>
      <c r="J18" s="26"/>
      <c r="K18" s="26"/>
      <c r="L18" s="26"/>
      <c r="M18" s="26"/>
      <c r="N18" s="27"/>
      <c r="O18" s="13"/>
      <c r="P18" s="13"/>
      <c r="Q18" s="23"/>
    </row>
    <row r="19" spans="2:17" x14ac:dyDescent="0.25">
      <c r="B19" s="5"/>
      <c r="C19" s="24" t="s">
        <v>36</v>
      </c>
      <c r="D19" s="24">
        <v>2138.3000000000002</v>
      </c>
      <c r="E19" s="24">
        <v>2151.46</v>
      </c>
      <c r="F19" s="24">
        <f>E19-D19</f>
        <v>13.159999999999854</v>
      </c>
      <c r="G19" s="24">
        <v>30000</v>
      </c>
      <c r="H19" s="25">
        <f>F19*G19</f>
        <v>394799.99999999563</v>
      </c>
      <c r="I19" s="25">
        <f>H19/H22*100</f>
        <v>50.498848810437444</v>
      </c>
      <c r="J19" s="26"/>
      <c r="K19" s="26"/>
      <c r="L19" s="26"/>
      <c r="M19" s="26"/>
      <c r="N19" s="27"/>
      <c r="O19" s="13"/>
      <c r="P19" s="13"/>
      <c r="Q19" s="23"/>
    </row>
    <row r="20" spans="2:17" x14ac:dyDescent="0.25">
      <c r="B20" s="5"/>
      <c r="C20" s="24" t="s">
        <v>37</v>
      </c>
      <c r="D20" s="24">
        <v>858.6</v>
      </c>
      <c r="E20" s="24">
        <v>862.41</v>
      </c>
      <c r="F20" s="24">
        <f>E20-D20</f>
        <v>3.8099999999999454</v>
      </c>
      <c r="G20" s="24">
        <v>30000</v>
      </c>
      <c r="H20" s="25">
        <f>F20*G20</f>
        <v>114299.99999999837</v>
      </c>
      <c r="I20" s="25">
        <f>H20/H22*100</f>
        <v>14.620107444359121</v>
      </c>
      <c r="J20" s="26"/>
      <c r="K20" s="26"/>
      <c r="L20" s="26"/>
      <c r="M20" s="26"/>
      <c r="N20" s="26"/>
      <c r="O20" s="13"/>
      <c r="P20" s="13"/>
      <c r="Q20" s="23"/>
    </row>
    <row r="21" spans="2:17" x14ac:dyDescent="0.25">
      <c r="B21" s="5"/>
      <c r="C21" s="24" t="s">
        <v>38</v>
      </c>
      <c r="D21" s="24">
        <v>1309.7</v>
      </c>
      <c r="E21" s="24">
        <v>1315.81</v>
      </c>
      <c r="F21" s="24">
        <f>E21-D21</f>
        <v>6.1099999999999</v>
      </c>
      <c r="G21" s="24">
        <v>30000</v>
      </c>
      <c r="H21" s="25">
        <f>F21*G21</f>
        <v>183299.999999997</v>
      </c>
      <c r="I21" s="25">
        <f>H21/H22*100</f>
        <v>23.445894090560117</v>
      </c>
      <c r="J21" s="26"/>
      <c r="K21" s="26"/>
      <c r="L21" s="26"/>
      <c r="M21" s="26"/>
      <c r="N21" s="26"/>
      <c r="O21" s="13"/>
      <c r="P21" s="13"/>
      <c r="Q21" s="23"/>
    </row>
    <row r="22" spans="2:17" x14ac:dyDescent="0.25">
      <c r="B22" s="5"/>
      <c r="C22" s="24"/>
      <c r="D22" s="24">
        <f>SUM(D18:D21)</f>
        <v>5196.75</v>
      </c>
      <c r="E22" s="24">
        <f>SUM(E18:E21)</f>
        <v>5222.8099999999995</v>
      </c>
      <c r="F22" s="28">
        <f>SUM(F18:F21)</f>
        <v>26.059999999999718</v>
      </c>
      <c r="G22" s="24">
        <v>30000</v>
      </c>
      <c r="H22" s="25">
        <f t="shared" ref="H22:I22" si="0">SUM(H18:H21)</f>
        <v>781799.9999999915</v>
      </c>
      <c r="I22" s="25">
        <f t="shared" si="0"/>
        <v>100.00000000000001</v>
      </c>
      <c r="J22" s="26"/>
      <c r="K22" s="29"/>
      <c r="L22" s="26"/>
      <c r="M22" s="26"/>
      <c r="N22" s="26"/>
      <c r="O22" s="13"/>
      <c r="P22" s="13"/>
      <c r="Q22" s="23"/>
    </row>
    <row r="23" spans="2:17" ht="21" x14ac:dyDescent="0.35">
      <c r="B23" s="5"/>
      <c r="C23" s="6"/>
      <c r="D23" s="6"/>
      <c r="E23" s="6"/>
      <c r="F23" s="30"/>
      <c r="G23" s="85" t="s">
        <v>39</v>
      </c>
      <c r="H23" s="85"/>
      <c r="I23" s="85"/>
      <c r="J23" s="85"/>
      <c r="K23" s="85"/>
      <c r="L23" s="31"/>
      <c r="M23" s="13"/>
      <c r="N23" s="13"/>
      <c r="O23" s="13"/>
      <c r="P23" s="13"/>
      <c r="Q23" s="23"/>
    </row>
    <row r="24" spans="2:17" ht="45" x14ac:dyDescent="0.25">
      <c r="B24" s="5"/>
      <c r="C24" s="24" t="s">
        <v>25</v>
      </c>
      <c r="D24" s="24" t="s">
        <v>26</v>
      </c>
      <c r="E24" s="24" t="s">
        <v>27</v>
      </c>
      <c r="F24" s="24" t="s">
        <v>21</v>
      </c>
      <c r="G24" s="24" t="s">
        <v>22</v>
      </c>
      <c r="H24" s="24" t="s">
        <v>28</v>
      </c>
      <c r="I24" s="14" t="s">
        <v>29</v>
      </c>
      <c r="J24" s="14" t="s">
        <v>30</v>
      </c>
      <c r="K24" s="14" t="s">
        <v>31</v>
      </c>
      <c r="L24" s="14" t="s">
        <v>32</v>
      </c>
      <c r="M24" s="14" t="s">
        <v>33</v>
      </c>
      <c r="N24" s="14"/>
      <c r="O24" s="13"/>
      <c r="P24" s="13"/>
      <c r="Q24" s="23"/>
    </row>
    <row r="25" spans="2:17" x14ac:dyDescent="0.25">
      <c r="B25" s="5"/>
      <c r="C25" s="24" t="s">
        <v>35</v>
      </c>
      <c r="D25" s="24">
        <v>893.13</v>
      </c>
      <c r="E25" s="24">
        <v>894.71</v>
      </c>
      <c r="F25" s="24">
        <f>E25-D25</f>
        <v>1.5800000000000409</v>
      </c>
      <c r="G25" s="24">
        <v>25000</v>
      </c>
      <c r="H25" s="25">
        <f>F25*G25</f>
        <v>39500.000000001026</v>
      </c>
      <c r="I25" s="25">
        <f>H25/H29*100</f>
        <v>10.995128740431563</v>
      </c>
      <c r="J25" s="26">
        <f>H25/H29*Q20</f>
        <v>0</v>
      </c>
      <c r="K25" s="26">
        <f>H25/H29*Q18</f>
        <v>0</v>
      </c>
      <c r="L25" s="26">
        <f>H25/H29*Q17</f>
        <v>0</v>
      </c>
      <c r="M25" s="26">
        <f>J25*1</f>
        <v>0</v>
      </c>
      <c r="N25" s="27"/>
      <c r="O25" s="13"/>
      <c r="P25" s="13"/>
      <c r="Q25" s="23"/>
    </row>
    <row r="26" spans="2:17" x14ac:dyDescent="0.25">
      <c r="B26" s="5"/>
      <c r="C26" s="24" t="s">
        <v>36</v>
      </c>
      <c r="D26" s="24">
        <v>2151.46</v>
      </c>
      <c r="E26" s="24">
        <v>2158.61</v>
      </c>
      <c r="F26" s="24">
        <f>E26-D26</f>
        <v>7.1500000000000909</v>
      </c>
      <c r="G26" s="24">
        <v>25000</v>
      </c>
      <c r="H26" s="25">
        <f>F26*G26</f>
        <v>178750.00000000227</v>
      </c>
      <c r="I26" s="25">
        <f>H26/H29*100</f>
        <v>49.756437021572545</v>
      </c>
      <c r="J26" s="26">
        <f>H26/H29*Q20</f>
        <v>0</v>
      </c>
      <c r="K26" s="26">
        <f>H26/H29*Q18</f>
        <v>0</v>
      </c>
      <c r="L26" s="26">
        <f>H26/H29*Q17</f>
        <v>0</v>
      </c>
      <c r="M26" s="26">
        <f>J26*0</f>
        <v>0</v>
      </c>
      <c r="N26" s="27"/>
      <c r="O26" s="13"/>
      <c r="P26" s="13"/>
      <c r="Q26" s="23"/>
    </row>
    <row r="27" spans="2:17" x14ac:dyDescent="0.25">
      <c r="B27" s="5"/>
      <c r="C27" s="24" t="s">
        <v>37</v>
      </c>
      <c r="D27" s="24">
        <v>862.41</v>
      </c>
      <c r="E27" s="24">
        <v>864.83</v>
      </c>
      <c r="F27" s="24">
        <f>E27-D27</f>
        <v>2.4200000000000728</v>
      </c>
      <c r="G27" s="24">
        <v>25000</v>
      </c>
      <c r="H27" s="25">
        <f>F27*G27</f>
        <v>60500.000000001819</v>
      </c>
      <c r="I27" s="25">
        <f>H27/H29*100</f>
        <v>16.840640222686385</v>
      </c>
      <c r="J27" s="26">
        <f>H27/H29*Q20</f>
        <v>0</v>
      </c>
      <c r="K27" s="26">
        <f>H27/H29*Q18</f>
        <v>0</v>
      </c>
      <c r="L27" s="26">
        <f>H27/H29*Q17</f>
        <v>0</v>
      </c>
      <c r="M27" s="26">
        <f>J27*1</f>
        <v>0</v>
      </c>
      <c r="N27" s="26"/>
      <c r="O27" s="13"/>
      <c r="P27" s="13"/>
      <c r="Q27" s="23"/>
    </row>
    <row r="28" spans="2:17" x14ac:dyDescent="0.25">
      <c r="B28" s="5"/>
      <c r="C28" s="24" t="s">
        <v>38</v>
      </c>
      <c r="D28" s="24">
        <v>1315.81</v>
      </c>
      <c r="E28" s="24">
        <v>1319.03</v>
      </c>
      <c r="F28" s="24">
        <f>E28-D28</f>
        <v>3.2200000000000273</v>
      </c>
      <c r="G28" s="24">
        <v>25000</v>
      </c>
      <c r="H28" s="25">
        <f>F28*G28</f>
        <v>80500.000000000684</v>
      </c>
      <c r="I28" s="25">
        <f>H28/H29*100</f>
        <v>22.407794015309502</v>
      </c>
      <c r="J28" s="26">
        <f>H28/H29*Q20</f>
        <v>0</v>
      </c>
      <c r="K28" s="26">
        <f>H28/H29*Q18</f>
        <v>0</v>
      </c>
      <c r="L28" s="26">
        <f>H28/H29*Q17</f>
        <v>0</v>
      </c>
      <c r="M28" s="26">
        <f>J28*-1</f>
        <v>0</v>
      </c>
      <c r="N28" s="26"/>
      <c r="O28" s="13"/>
      <c r="P28" s="13"/>
      <c r="Q28" s="23"/>
    </row>
    <row r="29" spans="2:17" x14ac:dyDescent="0.25">
      <c r="B29" s="5"/>
      <c r="C29" s="24"/>
      <c r="D29" s="24">
        <f>SUM(D25:D28)</f>
        <v>5222.8099999999995</v>
      </c>
      <c r="E29" s="24">
        <f>SUM(E25:E28)</f>
        <v>5237.18</v>
      </c>
      <c r="F29" s="28">
        <f>SUM(F25:F28)</f>
        <v>14.370000000000232</v>
      </c>
      <c r="G29" s="24">
        <v>25000</v>
      </c>
      <c r="H29" s="25">
        <f t="shared" ref="H29:J29" si="1">SUM(H25:H28)</f>
        <v>359250.00000000582</v>
      </c>
      <c r="I29" s="25">
        <f t="shared" si="1"/>
        <v>100</v>
      </c>
      <c r="J29" s="26">
        <f t="shared" si="1"/>
        <v>0</v>
      </c>
      <c r="K29" s="29">
        <f>SUM(K25:K28)</f>
        <v>0</v>
      </c>
      <c r="L29" s="26">
        <f>SUM(L25:L28)</f>
        <v>0</v>
      </c>
      <c r="M29" s="26">
        <f>SUM(M25:M28)</f>
        <v>0</v>
      </c>
      <c r="N29" s="26"/>
      <c r="O29" s="13"/>
      <c r="P29" s="13"/>
      <c r="Q29" s="23"/>
    </row>
    <row r="30" spans="2:17" ht="18.75" x14ac:dyDescent="0.3">
      <c r="B30" s="5"/>
      <c r="C30" s="6"/>
      <c r="D30" s="6"/>
      <c r="E30" s="6"/>
      <c r="F30" s="86" t="s">
        <v>40</v>
      </c>
      <c r="G30" s="86"/>
      <c r="H30" s="86"/>
      <c r="I30" s="86"/>
      <c r="J30" s="86"/>
      <c r="K30" s="86"/>
      <c r="L30" s="86"/>
      <c r="M30" s="13"/>
      <c r="N30" s="13"/>
      <c r="O30" s="13"/>
      <c r="P30" s="13"/>
      <c r="Q30" s="23"/>
    </row>
    <row r="31" spans="2:17" ht="45" x14ac:dyDescent="0.25">
      <c r="B31" s="5"/>
      <c r="C31" s="24" t="s">
        <v>25</v>
      </c>
      <c r="D31" s="24" t="s">
        <v>26</v>
      </c>
      <c r="E31" s="24" t="s">
        <v>27</v>
      </c>
      <c r="F31" s="24" t="s">
        <v>21</v>
      </c>
      <c r="G31" s="24" t="s">
        <v>22</v>
      </c>
      <c r="H31" s="24" t="s">
        <v>28</v>
      </c>
      <c r="I31" s="14" t="s">
        <v>29</v>
      </c>
      <c r="J31" s="14" t="s">
        <v>30</v>
      </c>
      <c r="K31" s="14" t="s">
        <v>31</v>
      </c>
      <c r="L31" s="14" t="s">
        <v>32</v>
      </c>
      <c r="M31" s="14" t="s">
        <v>33</v>
      </c>
      <c r="N31" s="14"/>
      <c r="O31" s="13"/>
      <c r="P31" s="13"/>
      <c r="Q31" s="23"/>
    </row>
    <row r="32" spans="2:17" x14ac:dyDescent="0.25">
      <c r="B32" s="5"/>
      <c r="C32" s="24" t="s">
        <v>35</v>
      </c>
      <c r="D32" s="24">
        <v>890.15</v>
      </c>
      <c r="E32" s="24">
        <v>894.71</v>
      </c>
      <c r="F32" s="24">
        <f>E32-D32</f>
        <v>4.5600000000000591</v>
      </c>
      <c r="G32" s="24"/>
      <c r="H32" s="32">
        <f>H18+H25</f>
        <v>128900.00000000157</v>
      </c>
      <c r="I32" s="25">
        <f>H32/H36*100</f>
        <v>11.296612768941051</v>
      </c>
      <c r="J32" s="26">
        <f>H32/H36*Q12</f>
        <v>3394.6321370678379</v>
      </c>
      <c r="K32" s="26">
        <f>H32/H36*Q10</f>
        <v>69022.304018229828</v>
      </c>
      <c r="L32" s="26">
        <f>H32/H36*Q9</f>
        <v>56483.063844705255</v>
      </c>
      <c r="M32" s="26">
        <f>J32*1</f>
        <v>3394.6321370678379</v>
      </c>
      <c r="N32" s="27"/>
      <c r="O32" s="13"/>
      <c r="P32" s="13"/>
      <c r="Q32" s="23"/>
    </row>
    <row r="33" spans="2:17" x14ac:dyDescent="0.25">
      <c r="B33" s="5"/>
      <c r="C33" s="24" t="s">
        <v>36</v>
      </c>
      <c r="D33" s="24">
        <v>2138.3000000000002</v>
      </c>
      <c r="E33" s="24">
        <v>2158.61</v>
      </c>
      <c r="F33" s="24">
        <f>E33-D33</f>
        <v>20.309999999999945</v>
      </c>
      <c r="G33" s="24"/>
      <c r="H33" s="32">
        <f>H19+H26</f>
        <v>573549.9999999979</v>
      </c>
      <c r="I33" s="25">
        <f>H33/H36*100</f>
        <v>50.265106699969252</v>
      </c>
      <c r="J33" s="26">
        <f>H33/H36*Q12</f>
        <v>15104.664563345443</v>
      </c>
      <c r="K33" s="26">
        <f>H33/H36*Q10</f>
        <v>307119.80193681212</v>
      </c>
      <c r="L33" s="26">
        <f>H33/H36*Q9</f>
        <v>251325.53349984626</v>
      </c>
      <c r="M33" s="26">
        <f>J33*0</f>
        <v>0</v>
      </c>
      <c r="N33" s="27"/>
      <c r="O33" s="13"/>
      <c r="P33" s="13"/>
      <c r="Q33" s="23"/>
    </row>
    <row r="34" spans="2:17" x14ac:dyDescent="0.25">
      <c r="B34" s="5"/>
      <c r="C34" s="24" t="s">
        <v>37</v>
      </c>
      <c r="D34" s="24">
        <v>858.6</v>
      </c>
      <c r="E34" s="24">
        <v>864.83</v>
      </c>
      <c r="F34" s="24">
        <f>E34-D34</f>
        <v>6.2300000000000182</v>
      </c>
      <c r="G34" s="24"/>
      <c r="H34" s="32">
        <f>H20+H27</f>
        <v>174800.00000000017</v>
      </c>
      <c r="I34" s="25">
        <f>H34/H36*100</f>
        <v>15.31922352219452</v>
      </c>
      <c r="J34" s="26">
        <f>H34/H36*Q12</f>
        <v>4603.4266684208797</v>
      </c>
      <c r="K34" s="26">
        <f>H34/H36*Q10</f>
        <v>93600.455720608516</v>
      </c>
      <c r="L34" s="26">
        <f>H34/H36*Q9</f>
        <v>76596.117610972593</v>
      </c>
      <c r="M34" s="26">
        <f>J34*1</f>
        <v>4603.4266684208797</v>
      </c>
      <c r="N34" s="26"/>
      <c r="O34" s="13"/>
      <c r="P34" s="13"/>
      <c r="Q34" s="23"/>
    </row>
    <row r="35" spans="2:17" x14ac:dyDescent="0.25">
      <c r="B35" s="5"/>
      <c r="C35" s="24" t="s">
        <v>38</v>
      </c>
      <c r="D35" s="24">
        <v>1309.7</v>
      </c>
      <c r="E35" s="24">
        <v>1319.03</v>
      </c>
      <c r="F35" s="24">
        <f>E35-D35</f>
        <v>9.3299999999999272</v>
      </c>
      <c r="G35" s="24"/>
      <c r="H35" s="32">
        <f>H21+H28</f>
        <v>263799.99999999767</v>
      </c>
      <c r="I35" s="25">
        <f>H35/H36*100</f>
        <v>23.119057008895165</v>
      </c>
      <c r="J35" s="26">
        <f>H35/H36*Q12</f>
        <v>6947.2766311751502</v>
      </c>
      <c r="K35" s="26">
        <f>H35/H36*Q10</f>
        <v>141257.43832434944</v>
      </c>
      <c r="L35" s="26">
        <f>H35/H36*Q9</f>
        <v>115595.28504447582</v>
      </c>
      <c r="M35" s="26">
        <f>J35*-1</f>
        <v>-6947.2766311751502</v>
      </c>
      <c r="N35" s="26"/>
      <c r="O35" s="13"/>
      <c r="P35" s="13"/>
      <c r="Q35" s="23"/>
    </row>
    <row r="36" spans="2:17" x14ac:dyDescent="0.25">
      <c r="B36" s="5"/>
      <c r="C36" s="24"/>
      <c r="D36" s="24">
        <f>SUM(D32:D35)</f>
        <v>5196.75</v>
      </c>
      <c r="E36" s="24">
        <f>SUM(E32:E35)</f>
        <v>5237.18</v>
      </c>
      <c r="F36" s="28">
        <f>SUM(F32:F35)</f>
        <v>40.42999999999995</v>
      </c>
      <c r="G36" s="24"/>
      <c r="H36" s="32">
        <f t="shared" ref="H36:J36" si="2">SUM(H32:H35)</f>
        <v>1141049.9999999974</v>
      </c>
      <c r="I36" s="25">
        <f t="shared" si="2"/>
        <v>100</v>
      </c>
      <c r="J36" s="26">
        <f t="shared" si="2"/>
        <v>30050.00000000931</v>
      </c>
      <c r="K36" s="29">
        <f>SUM(K32:K35)</f>
        <v>610999.99999999988</v>
      </c>
      <c r="L36" s="26">
        <f>SUM(L32:L35)</f>
        <v>499999.99999999994</v>
      </c>
      <c r="M36" s="26">
        <f>SUM(M32:M35)</f>
        <v>1050.7821743135673</v>
      </c>
      <c r="N36" s="26"/>
      <c r="O36" s="13"/>
      <c r="P36" s="13"/>
      <c r="Q36" s="23"/>
    </row>
    <row r="37" spans="2:17" x14ac:dyDescent="0.25">
      <c r="B37" s="5"/>
      <c r="C37" s="6"/>
      <c r="D37" s="6"/>
      <c r="E37" s="6"/>
      <c r="F37" s="30"/>
      <c r="G37" s="6"/>
      <c r="H37" s="22"/>
      <c r="I37" s="22"/>
      <c r="J37" s="6"/>
      <c r="K37" s="6"/>
      <c r="L37" s="13"/>
      <c r="M37" s="13"/>
      <c r="N37" s="13"/>
      <c r="O37" s="13"/>
      <c r="P37" s="13"/>
      <c r="Q37" s="23"/>
    </row>
    <row r="38" spans="2:17" ht="15.75" thickBot="1" x14ac:dyDescent="0.3">
      <c r="B38" s="5"/>
      <c r="G38" s="83"/>
      <c r="H38" s="83"/>
      <c r="I38" s="83"/>
      <c r="J38" s="83"/>
      <c r="K38" s="83"/>
      <c r="L38" s="83"/>
      <c r="M38" s="83"/>
      <c r="N38" s="6"/>
      <c r="O38" s="6"/>
      <c r="P38" s="6"/>
      <c r="Q38" s="23"/>
    </row>
    <row r="39" spans="2:17" x14ac:dyDescent="0.25">
      <c r="B39" s="5"/>
      <c r="C39" s="33" t="s">
        <v>41</v>
      </c>
      <c r="D39" s="34" t="s">
        <v>42</v>
      </c>
      <c r="E39" s="34" t="s">
        <v>43</v>
      </c>
      <c r="F39" s="35"/>
      <c r="Q39" s="23"/>
    </row>
    <row r="40" spans="2:17" x14ac:dyDescent="0.25">
      <c r="B40" s="5"/>
      <c r="C40" s="36">
        <f>Q5</f>
        <v>0</v>
      </c>
      <c r="D40" s="24">
        <v>0.55000000000000004</v>
      </c>
      <c r="E40" s="24">
        <f>C40*D40</f>
        <v>0</v>
      </c>
      <c r="F40" s="37" t="s">
        <v>44</v>
      </c>
      <c r="Q40" s="23"/>
    </row>
    <row r="41" spans="2:17" x14ac:dyDescent="0.25">
      <c r="B41" s="5"/>
      <c r="C41" s="36">
        <f>Q4</f>
        <v>500000</v>
      </c>
      <c r="D41" s="24">
        <v>0</v>
      </c>
      <c r="E41" s="24">
        <f>C41*D41</f>
        <v>0</v>
      </c>
      <c r="F41" s="37" t="s">
        <v>45</v>
      </c>
      <c r="Q41" s="23"/>
    </row>
    <row r="42" spans="2:17" ht="16.5" thickBot="1" x14ac:dyDescent="0.3">
      <c r="B42" s="5"/>
      <c r="C42" s="38"/>
      <c r="D42" s="39"/>
      <c r="E42" s="40">
        <f>SUM(E40:E41)</f>
        <v>0</v>
      </c>
      <c r="F42" s="41"/>
      <c r="Q42" s="23"/>
    </row>
    <row r="43" spans="2:17" ht="19.5" thickBot="1" x14ac:dyDescent="0.35">
      <c r="B43" s="5"/>
      <c r="M43" s="73"/>
      <c r="N43" s="73"/>
      <c r="O43" s="73"/>
      <c r="P43" s="42"/>
      <c r="Q43" s="23"/>
    </row>
    <row r="44" spans="2:17" ht="81" customHeight="1" x14ac:dyDescent="0.25">
      <c r="B44" s="5"/>
      <c r="C44" s="33" t="s">
        <v>41</v>
      </c>
      <c r="D44" s="34" t="s">
        <v>46</v>
      </c>
      <c r="E44" s="43" t="s">
        <v>47</v>
      </c>
      <c r="F44" s="44" t="s">
        <v>48</v>
      </c>
      <c r="Q44" s="23"/>
    </row>
    <row r="45" spans="2:17" ht="15.75" thickBot="1" x14ac:dyDescent="0.3">
      <c r="B45" s="5"/>
      <c r="C45" s="45">
        <f>Q9</f>
        <v>500000</v>
      </c>
      <c r="D45" s="46">
        <v>6.6</v>
      </c>
      <c r="E45" s="46">
        <f>C45*D45</f>
        <v>3300000</v>
      </c>
      <c r="F45" s="47">
        <f>E45*9%</f>
        <v>297000</v>
      </c>
      <c r="G45" s="22"/>
      <c r="Q45" s="23"/>
    </row>
    <row r="46" spans="2:17" ht="15.75" thickBot="1" x14ac:dyDescent="0.3">
      <c r="B46" s="5"/>
      <c r="C46" s="13"/>
      <c r="D46" s="6"/>
      <c r="E46" s="6"/>
      <c r="F46" s="6">
        <f>SUM(F45:F45)</f>
        <v>297000</v>
      </c>
      <c r="G46" s="22"/>
      <c r="Q46" s="23"/>
    </row>
    <row r="47" spans="2:17" x14ac:dyDescent="0.25">
      <c r="B47" s="5"/>
      <c r="C47" s="74" t="s">
        <v>49</v>
      </c>
      <c r="D47" s="75"/>
      <c r="E47" s="75"/>
      <c r="F47" s="76"/>
      <c r="G47" s="48"/>
      <c r="H47" s="74" t="s">
        <v>50</v>
      </c>
      <c r="I47" s="75"/>
      <c r="J47" s="75"/>
      <c r="K47" s="76"/>
      <c r="L47" s="48"/>
      <c r="M47" s="74" t="s">
        <v>51</v>
      </c>
      <c r="N47" s="75"/>
      <c r="O47" s="75"/>
      <c r="P47" s="76"/>
      <c r="Q47" s="23"/>
    </row>
    <row r="48" spans="2:17" ht="15.75" thickBot="1" x14ac:dyDescent="0.3">
      <c r="B48" s="5"/>
      <c r="C48" s="45">
        <f>Q9</f>
        <v>500000</v>
      </c>
      <c r="D48" s="46">
        <v>0</v>
      </c>
      <c r="E48" s="49"/>
      <c r="F48" s="50">
        <f>C48*D48</f>
        <v>0</v>
      </c>
      <c r="G48" s="22"/>
      <c r="H48" s="45">
        <f>Q10</f>
        <v>611000</v>
      </c>
      <c r="I48" s="46">
        <v>0.2</v>
      </c>
      <c r="J48" s="49">
        <f>H48*I48</f>
        <v>122200</v>
      </c>
      <c r="K48" s="50"/>
      <c r="M48" s="45">
        <f>Q6</f>
        <v>0</v>
      </c>
      <c r="N48" s="46">
        <v>0.32</v>
      </c>
      <c r="O48" s="49">
        <f>M48*N48</f>
        <v>0</v>
      </c>
      <c r="P48" s="50"/>
      <c r="Q48" s="23"/>
    </row>
    <row r="49" spans="2:17" x14ac:dyDescent="0.25">
      <c r="B49" s="5"/>
      <c r="C49" s="13"/>
      <c r="D49" s="6"/>
      <c r="E49" s="6"/>
      <c r="F49" s="6"/>
      <c r="G49" s="22"/>
      <c r="Q49" s="23"/>
    </row>
    <row r="50" spans="2:17" x14ac:dyDescent="0.25">
      <c r="B50" s="5"/>
      <c r="C50" s="13"/>
      <c r="D50" s="6"/>
      <c r="E50" s="6"/>
      <c r="F50" s="6"/>
      <c r="G50" s="22"/>
      <c r="Q50" s="23"/>
    </row>
    <row r="51" spans="2:17" ht="15.75" thickBot="1" x14ac:dyDescent="0.3">
      <c r="B51" s="5"/>
      <c r="C51" s="6"/>
      <c r="D51" s="6"/>
      <c r="E51" s="6"/>
      <c r="F51" s="6"/>
      <c r="G51" s="22"/>
      <c r="H51" s="22"/>
      <c r="I51" s="22"/>
      <c r="Q51" s="23"/>
    </row>
    <row r="52" spans="2:17" ht="18.75" x14ac:dyDescent="0.3">
      <c r="B52" s="5"/>
      <c r="F52" s="77" t="s">
        <v>52</v>
      </c>
      <c r="G52" s="78"/>
      <c r="H52" s="78"/>
      <c r="I52" s="78"/>
      <c r="J52" s="79"/>
      <c r="Q52" s="23"/>
    </row>
    <row r="53" spans="2:17" ht="30" x14ac:dyDescent="0.25">
      <c r="B53" s="5"/>
      <c r="F53" s="51">
        <v>1</v>
      </c>
      <c r="G53" s="14" t="s">
        <v>53</v>
      </c>
      <c r="H53" s="26">
        <v>4950</v>
      </c>
      <c r="I53" s="24">
        <v>345</v>
      </c>
      <c r="J53" s="52">
        <f>H53*I53</f>
        <v>1707750</v>
      </c>
      <c r="L53" s="53"/>
      <c r="M53" s="19"/>
      <c r="N53" s="19"/>
      <c r="O53" s="54"/>
      <c r="P53" s="19"/>
      <c r="Q53" s="23"/>
    </row>
    <row r="54" spans="2:17" x14ac:dyDescent="0.25">
      <c r="B54" s="5"/>
      <c r="F54" s="51">
        <v>2</v>
      </c>
      <c r="G54" s="24" t="s">
        <v>54</v>
      </c>
      <c r="H54" s="55">
        <f>Q12</f>
        <v>30050.000000009313</v>
      </c>
      <c r="I54" s="24">
        <v>6.6</v>
      </c>
      <c r="J54" s="52">
        <f>H54*I54</f>
        <v>198330.00000006147</v>
      </c>
      <c r="K54" s="6"/>
      <c r="M54" s="19"/>
      <c r="N54" s="19"/>
      <c r="O54" s="54"/>
      <c r="P54" s="19"/>
      <c r="Q54" s="23"/>
    </row>
    <row r="55" spans="2:17" x14ac:dyDescent="0.25">
      <c r="B55" s="5"/>
      <c r="F55" s="51"/>
      <c r="G55" s="24" t="s">
        <v>55</v>
      </c>
      <c r="H55" s="55">
        <f>H54</f>
        <v>30050.000000009313</v>
      </c>
      <c r="I55" s="24">
        <v>0.36</v>
      </c>
      <c r="J55" s="52">
        <f>H55*I55</f>
        <v>10818.000000003352</v>
      </c>
      <c r="K55" s="6"/>
      <c r="M55" s="19"/>
      <c r="N55" s="19"/>
      <c r="O55" s="54"/>
      <c r="P55" s="19"/>
      <c r="Q55" s="23"/>
    </row>
    <row r="56" spans="2:17" x14ac:dyDescent="0.25">
      <c r="B56" s="5"/>
      <c r="F56" s="51">
        <v>3</v>
      </c>
      <c r="G56" s="24" t="s">
        <v>56</v>
      </c>
      <c r="H56" s="55">
        <f>Q12</f>
        <v>30050.000000009313</v>
      </c>
      <c r="I56" s="24">
        <v>0.3</v>
      </c>
      <c r="J56" s="52">
        <f>H56*I56</f>
        <v>9015.000000002794</v>
      </c>
      <c r="L56" s="53"/>
      <c r="M56" s="19"/>
      <c r="N56" s="19"/>
      <c r="O56" s="54"/>
      <c r="P56" s="19"/>
      <c r="Q56" s="23"/>
    </row>
    <row r="57" spans="2:17" x14ac:dyDescent="0.25">
      <c r="B57" s="5"/>
      <c r="F57" s="51">
        <v>4</v>
      </c>
      <c r="G57" s="24" t="s">
        <v>57</v>
      </c>
      <c r="H57" s="24"/>
      <c r="I57" s="24"/>
      <c r="J57" s="52">
        <f>(J54+M22)*9%</f>
        <v>17849.70000000553</v>
      </c>
      <c r="L57" s="7"/>
      <c r="M57" s="19"/>
      <c r="N57" s="19"/>
      <c r="O57" s="54"/>
      <c r="P57" s="19"/>
      <c r="Q57" s="23"/>
    </row>
    <row r="58" spans="2:17" x14ac:dyDescent="0.25">
      <c r="B58" s="5"/>
      <c r="F58" s="51">
        <v>5</v>
      </c>
      <c r="G58" s="14" t="s">
        <v>58</v>
      </c>
      <c r="H58" s="24"/>
      <c r="I58" s="24"/>
      <c r="J58" s="52">
        <f>M36</f>
        <v>1050.7821743135673</v>
      </c>
      <c r="L58" s="7"/>
      <c r="M58" s="19"/>
      <c r="N58" s="19"/>
      <c r="O58" s="54"/>
      <c r="P58" s="19"/>
      <c r="Q58" s="23"/>
    </row>
    <row r="59" spans="2:17" x14ac:dyDescent="0.25">
      <c r="B59" s="5"/>
      <c r="F59" s="51">
        <v>6</v>
      </c>
      <c r="G59" s="24" t="s">
        <v>11</v>
      </c>
      <c r="H59" s="24"/>
      <c r="I59" s="24"/>
      <c r="J59" s="52">
        <f>N22</f>
        <v>0</v>
      </c>
      <c r="L59" s="56"/>
      <c r="M59" s="19"/>
      <c r="N59" s="19"/>
      <c r="O59" s="54"/>
      <c r="P59" s="19"/>
      <c r="Q59" s="23"/>
    </row>
    <row r="60" spans="2:17" x14ac:dyDescent="0.25">
      <c r="B60" s="5"/>
      <c r="F60" s="51">
        <v>7</v>
      </c>
      <c r="G60" s="24" t="s">
        <v>42</v>
      </c>
      <c r="H60" s="24"/>
      <c r="I60" s="24"/>
      <c r="J60" s="52">
        <f>E40</f>
        <v>0</v>
      </c>
      <c r="L60" s="7"/>
      <c r="M60" s="19"/>
      <c r="N60" s="19"/>
      <c r="O60" s="54"/>
      <c r="P60" s="19"/>
      <c r="Q60" s="23"/>
    </row>
    <row r="61" spans="2:17" ht="30" x14ac:dyDescent="0.25">
      <c r="B61" s="5"/>
      <c r="F61" s="51">
        <v>8</v>
      </c>
      <c r="G61" s="14" t="s">
        <v>59</v>
      </c>
      <c r="H61" s="24"/>
      <c r="I61" s="24"/>
      <c r="J61" s="52">
        <f>F46</f>
        <v>297000</v>
      </c>
      <c r="L61" s="53"/>
      <c r="M61" s="19"/>
      <c r="O61" s="54"/>
      <c r="Q61" s="23"/>
    </row>
    <row r="62" spans="2:17" x14ac:dyDescent="0.25">
      <c r="B62" s="5"/>
      <c r="F62" s="51">
        <v>9</v>
      </c>
      <c r="G62" s="14" t="s">
        <v>60</v>
      </c>
      <c r="H62" s="24"/>
      <c r="I62" s="24"/>
      <c r="J62" s="52">
        <f>F48</f>
        <v>0</v>
      </c>
      <c r="M62" s="19"/>
      <c r="O62" s="54"/>
      <c r="Q62" s="23"/>
    </row>
    <row r="63" spans="2:17" ht="30" x14ac:dyDescent="0.25">
      <c r="B63" s="5"/>
      <c r="F63" s="51">
        <v>10</v>
      </c>
      <c r="G63" s="14" t="s">
        <v>61</v>
      </c>
      <c r="H63" s="24"/>
      <c r="I63" s="24"/>
      <c r="J63" s="52">
        <f>J48</f>
        <v>122200</v>
      </c>
      <c r="M63" s="20"/>
      <c r="O63" s="54"/>
      <c r="Q63" s="23"/>
    </row>
    <row r="64" spans="2:17" x14ac:dyDescent="0.25">
      <c r="B64" s="5"/>
      <c r="F64" s="51">
        <v>11</v>
      </c>
      <c r="G64" s="57" t="s">
        <v>62</v>
      </c>
      <c r="H64" s="58"/>
      <c r="I64" s="58"/>
      <c r="J64" s="59">
        <v>0</v>
      </c>
      <c r="M64" s="20"/>
      <c r="O64" s="54"/>
      <c r="Q64" s="23"/>
    </row>
    <row r="65" spans="2:17" x14ac:dyDescent="0.25">
      <c r="B65" s="5"/>
      <c r="F65" s="51">
        <v>12</v>
      </c>
      <c r="G65" s="57" t="s">
        <v>63</v>
      </c>
      <c r="H65" s="58"/>
      <c r="I65" s="58"/>
      <c r="J65" s="59">
        <v>0</v>
      </c>
      <c r="M65" s="20"/>
      <c r="O65" s="54"/>
      <c r="Q65" s="23"/>
    </row>
    <row r="66" spans="2:17" ht="21" x14ac:dyDescent="0.35">
      <c r="B66" s="5"/>
      <c r="F66" s="60">
        <v>13</v>
      </c>
      <c r="G66" s="61" t="s">
        <v>64</v>
      </c>
      <c r="H66" s="61"/>
      <c r="I66" s="61"/>
      <c r="J66" s="62">
        <f>SUM(J53:J65)</f>
        <v>2364013.4821743867</v>
      </c>
      <c r="K66" s="20"/>
      <c r="L66" s="20"/>
      <c r="Q66" s="23"/>
    </row>
    <row r="67" spans="2:17" x14ac:dyDescent="0.25">
      <c r="B67" s="5"/>
      <c r="F67" s="63"/>
      <c r="G67" s="64" t="s">
        <v>65</v>
      </c>
      <c r="H67" s="63"/>
      <c r="I67" s="63"/>
      <c r="J67" s="63">
        <v>2931383</v>
      </c>
      <c r="Q67" s="23"/>
    </row>
    <row r="68" spans="2:17" ht="93" x14ac:dyDescent="0.35">
      <c r="B68" s="5"/>
      <c r="F68" s="63"/>
      <c r="G68" s="65" t="s">
        <v>66</v>
      </c>
      <c r="H68" s="66"/>
      <c r="I68" s="66"/>
      <c r="J68" s="67">
        <f>J67-J66</f>
        <v>567369.51782561326</v>
      </c>
      <c r="L68">
        <v>569734</v>
      </c>
      <c r="M68" s="20">
        <f>L68-J68</f>
        <v>2364.482174386736</v>
      </c>
      <c r="Q68" s="23"/>
    </row>
    <row r="69" spans="2:17" x14ac:dyDescent="0.25">
      <c r="B69" s="5"/>
      <c r="G69" s="68"/>
      <c r="Q69" s="23"/>
    </row>
    <row r="70" spans="2:17" ht="15.75" thickBot="1" x14ac:dyDescent="0.3">
      <c r="B70" s="69"/>
      <c r="C70" s="70"/>
      <c r="D70" s="70"/>
      <c r="E70" s="70"/>
      <c r="F70" s="70"/>
      <c r="G70" s="71"/>
      <c r="H70" s="70"/>
      <c r="I70" s="70"/>
      <c r="J70" s="70"/>
      <c r="K70" s="70"/>
      <c r="L70" s="70"/>
      <c r="M70" s="70"/>
      <c r="N70" s="70"/>
      <c r="O70" s="70"/>
      <c r="P70" s="70"/>
      <c r="Q70" s="72"/>
    </row>
    <row r="71" spans="2:17" x14ac:dyDescent="0.25">
      <c r="G71" s="19"/>
    </row>
    <row r="73" spans="2:17" x14ac:dyDescent="0.25">
      <c r="L73" s="20"/>
      <c r="M73" s="20"/>
    </row>
  </sheetData>
  <mergeCells count="11">
    <mergeCell ref="G38:M38"/>
    <mergeCell ref="G3:I3"/>
    <mergeCell ref="H10:I10"/>
    <mergeCell ref="G16:K16"/>
    <mergeCell ref="G23:K23"/>
    <mergeCell ref="F30:L30"/>
    <mergeCell ref="M43:O43"/>
    <mergeCell ref="C47:F47"/>
    <mergeCell ref="H47:K47"/>
    <mergeCell ref="M47:P47"/>
    <mergeCell ref="F52:J5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May-25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2025-06-20T05:32:10Z</dcterms:created>
  <dcterms:modified xsi:type="dcterms:W3CDTF">2025-06-21T04:42:07Z</dcterms:modified>
</cp:coreProperties>
</file>