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605" windowWidth="20730" windowHeight="11760" tabRatio="917" firstSheet="1" activeTab="4"/>
  </bookViews>
  <sheets>
    <sheet name="Sheet3" sheetId="19" state="hidden" r:id="rId1"/>
    <sheet name="CONSUMPTION" sheetId="1" r:id="rId2"/>
    <sheet name="Assessment sheet" sheetId="20" state="hidden" r:id="rId3"/>
    <sheet name="Bank-1B Assesment" sheetId="22" state="hidden" r:id="rId4"/>
    <sheet name="B FORM" sheetId="2" r:id="rId5"/>
    <sheet name="BANK TO FEEDER LOSSES" sheetId="16" r:id="rId6"/>
    <sheet name="ALDC INTERRUPTION FORMAT" sheetId="12" r:id="rId7"/>
    <sheet name="INTERRUPTION" sheetId="3" r:id="rId8"/>
    <sheet name="INT.IC&amp;TR" sheetId="5" r:id="rId9"/>
    <sheet name="MORETHAN 10TIMES INTERR" sheetId="6" r:id="rId10"/>
    <sheet name="tfr trippings" sheetId="9" r:id="rId11"/>
    <sheet name="OVER LAP TRIPPINGS" sheetId="13" r:id="rId12"/>
    <sheet name="MONTHLY WORKS " sheetId="14" r:id="rId13"/>
    <sheet name=" EQUIPMENTS FAILED" sheetId="15" r:id="rId14"/>
    <sheet name="Sheet1" sheetId="17" state="hidden" r:id="rId15"/>
    <sheet name="Sheet2" sheetId="18" state="hidden" r:id="rId16"/>
    <sheet name="Sheet4" sheetId="21" state="hidden" r:id="rId17"/>
    <sheet name="Sheet5" sheetId="23" state="hidden" r:id="rId18"/>
    <sheet name="Station Losses" sheetId="24" state="hidden" r:id="rId19"/>
    <sheet name="Transmission losses" sheetId="25" state="hidden" r:id="rId20"/>
    <sheet name="Sheet6" sheetId="26" state="hidden" r:id="rId21"/>
    <sheet name="aSSESMENT" sheetId="27" state="hidden" r:id="rId22"/>
    <sheet name="Sheet7" sheetId="28" r:id="rId23"/>
  </sheets>
  <externalReferences>
    <externalReference r:id="rId24"/>
  </externalReferences>
  <definedNames>
    <definedName name="_xlnm.Print_Area" localSheetId="4">'B FORM'!$A$1:$M$25</definedName>
    <definedName name="_xlnm.Print_Area" localSheetId="1">CONSUMPTION!$A$2:$R$51</definedName>
    <definedName name="_xlnm.Print_Area" localSheetId="9">'MORETHAN 10TIMES INTERR'!$A$1:$G$37</definedName>
    <definedName name="_xlnm.Print_Area" localSheetId="10">'tfr trippings'!$A$1:$L$8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6"/>
  <c r="F23"/>
  <c r="F24"/>
  <c r="E22"/>
  <c r="E23"/>
  <c r="E24"/>
  <c r="K16" i="12"/>
  <c r="K17"/>
  <c r="K18"/>
  <c r="K19"/>
  <c r="K20"/>
  <c r="K21"/>
  <c r="K22"/>
  <c r="J16"/>
  <c r="J17"/>
  <c r="J18"/>
  <c r="J19"/>
  <c r="J20"/>
  <c r="J21"/>
  <c r="J22"/>
  <c r="I16"/>
  <c r="I18"/>
  <c r="I19"/>
  <c r="I20"/>
  <c r="I21"/>
  <c r="I22"/>
  <c r="P8"/>
  <c r="P10"/>
  <c r="P12"/>
  <c r="P15"/>
  <c r="P16"/>
  <c r="P17"/>
  <c r="P19"/>
  <c r="P7"/>
  <c r="Q8"/>
  <c r="Q10"/>
  <c r="Q12"/>
  <c r="Q15"/>
  <c r="Q16"/>
  <c r="Q17"/>
  <c r="Q19"/>
  <c r="Q7"/>
  <c r="N12" i="3" l="1"/>
  <c r="X12" s="1"/>
  <c r="AA12" s="1"/>
  <c r="N11"/>
  <c r="N39" i="1" l="1"/>
  <c r="P10"/>
  <c r="P9"/>
  <c r="P27"/>
  <c r="I17" i="12" s="1"/>
  <c r="P7" i="1"/>
  <c r="F20" i="16"/>
  <c r="E20"/>
  <c r="F8"/>
  <c r="E8"/>
  <c r="K8" i="2"/>
  <c r="J8"/>
  <c r="P25" i="1"/>
  <c r="P24"/>
  <c r="P13"/>
  <c r="P14"/>
  <c r="P16"/>
  <c r="P18"/>
  <c r="P12"/>
  <c r="K7" i="2"/>
  <c r="K6"/>
  <c r="J7"/>
  <c r="J6"/>
  <c r="L13" i="1"/>
  <c r="N13" s="1"/>
  <c r="P29" i="3" l="1"/>
  <c r="H29"/>
  <c r="N29" s="1"/>
  <c r="J29"/>
  <c r="N10"/>
  <c r="X10" s="1"/>
  <c r="AA10" s="1"/>
  <c r="X11"/>
  <c r="AA11" s="1"/>
  <c r="N13"/>
  <c r="X13" s="1"/>
  <c r="AA13" s="1"/>
  <c r="N15"/>
  <c r="X15" s="1"/>
  <c r="AA15" s="1"/>
  <c r="P22"/>
  <c r="N22"/>
  <c r="X22" s="1"/>
  <c r="AA22" s="1"/>
  <c r="P24"/>
  <c r="N24"/>
  <c r="N9"/>
  <c r="X9" s="1"/>
  <c r="AA9" s="1"/>
  <c r="N8"/>
  <c r="F9" i="16"/>
  <c r="E9"/>
  <c r="F10"/>
  <c r="E10"/>
  <c r="F11"/>
  <c r="E11"/>
  <c r="F12"/>
  <c r="E12"/>
  <c r="F13"/>
  <c r="E13"/>
  <c r="F14"/>
  <c r="E14"/>
  <c r="F15"/>
  <c r="E15"/>
  <c r="F16"/>
  <c r="E16"/>
  <c r="F17"/>
  <c r="E17"/>
  <c r="F18"/>
  <c r="E18"/>
  <c r="F30"/>
  <c r="E30"/>
  <c r="L12" i="1"/>
  <c r="N12" s="1"/>
  <c r="L27"/>
  <c r="N27" s="1"/>
  <c r="L7"/>
  <c r="N7" s="1"/>
  <c r="L24"/>
  <c r="N24" s="1"/>
  <c r="K15" i="12"/>
  <c r="K8"/>
  <c r="K9"/>
  <c r="K10"/>
  <c r="K11"/>
  <c r="K12"/>
  <c r="K13"/>
  <c r="K14"/>
  <c r="K7"/>
  <c r="J15"/>
  <c r="J10"/>
  <c r="J11"/>
  <c r="J12"/>
  <c r="J13"/>
  <c r="J14"/>
  <c r="J8"/>
  <c r="J9"/>
  <c r="J7"/>
  <c r="I15"/>
  <c r="I9"/>
  <c r="I10"/>
  <c r="I11"/>
  <c r="I12"/>
  <c r="I13"/>
  <c r="I14"/>
  <c r="I8"/>
  <c r="I7"/>
  <c r="D6" i="24"/>
  <c r="E6"/>
  <c r="I29" i="3"/>
  <c r="I15"/>
  <c r="C8" i="6"/>
  <c r="G29" i="3"/>
  <c r="C20" i="6"/>
  <c r="M24" i="3"/>
  <c r="C13" i="6"/>
  <c r="M17" i="3"/>
  <c r="C10" i="6"/>
  <c r="M12" i="3"/>
  <c r="W12" s="1"/>
  <c r="C6" i="6" s="1"/>
  <c r="P20" i="12"/>
  <c r="P18"/>
  <c r="P14"/>
  <c r="P13"/>
  <c r="P11"/>
  <c r="P9"/>
  <c r="O29" i="3"/>
  <c r="O24"/>
  <c r="O22"/>
  <c r="O17"/>
  <c r="O15"/>
  <c r="O13"/>
  <c r="N17"/>
  <c r="X17" s="1"/>
  <c r="AA17" s="1"/>
  <c r="M15"/>
  <c r="M13"/>
  <c r="C17" i="6"/>
  <c r="M22" i="3"/>
  <c r="F29" i="16"/>
  <c r="E29"/>
  <c r="E28"/>
  <c r="F28"/>
  <c r="F21"/>
  <c r="F25"/>
  <c r="F26"/>
  <c r="E26"/>
  <c r="F27"/>
  <c r="E21"/>
  <c r="E25"/>
  <c r="E27"/>
  <c r="L30" i="1"/>
  <c r="N30" s="1"/>
  <c r="L31"/>
  <c r="N31" s="1"/>
  <c r="L32"/>
  <c r="N32" s="1"/>
  <c r="L33"/>
  <c r="N33" s="1"/>
  <c r="L17"/>
  <c r="N17" s="1"/>
  <c r="L18"/>
  <c r="N18" s="1"/>
  <c r="L19"/>
  <c r="N19" s="1"/>
  <c r="L20"/>
  <c r="N20" s="1"/>
  <c r="L21"/>
  <c r="N21" s="1"/>
  <c r="AA10"/>
  <c r="D12" i="24"/>
  <c r="D20" s="1"/>
  <c r="D11"/>
  <c r="D11" i="25" s="1"/>
  <c r="D9" i="24"/>
  <c r="D8"/>
  <c r="M11" i="3"/>
  <c r="W11" s="1"/>
  <c r="M10"/>
  <c r="M9"/>
  <c r="W9" s="1"/>
  <c r="M8"/>
  <c r="N7"/>
  <c r="M7"/>
  <c r="G9" i="27"/>
  <c r="I9" s="1"/>
  <c r="G8"/>
  <c r="I8" s="1"/>
  <c r="K9" s="1"/>
  <c r="G7"/>
  <c r="I7" s="1"/>
  <c r="L25" i="1"/>
  <c r="N25" s="1"/>
  <c r="H15" i="24"/>
  <c r="M6" i="25"/>
  <c r="N6" s="1"/>
  <c r="P6" s="1"/>
  <c r="E9" i="24"/>
  <c r="E8"/>
  <c r="E18"/>
  <c r="L6" i="25"/>
  <c r="D18" i="24"/>
  <c r="G6" i="25"/>
  <c r="I6"/>
  <c r="I7" s="1"/>
  <c r="M13" s="1"/>
  <c r="F18" i="24"/>
  <c r="H18" s="1"/>
  <c r="E12"/>
  <c r="E12" i="25" s="1"/>
  <c r="E11" i="24"/>
  <c r="E19" s="1"/>
  <c r="X7" i="3"/>
  <c r="AA7" s="1"/>
  <c r="W7"/>
  <c r="H22" i="24"/>
  <c r="H13"/>
  <c r="L8" i="2"/>
  <c r="G9" i="22"/>
  <c r="I9" s="1"/>
  <c r="G8"/>
  <c r="I8"/>
  <c r="G7"/>
  <c r="I7" s="1"/>
  <c r="E9" i="20"/>
  <c r="G9" s="1"/>
  <c r="G12" s="1"/>
  <c r="E10"/>
  <c r="G10" s="1"/>
  <c r="E11"/>
  <c r="G11"/>
  <c r="E8"/>
  <c r="G8" s="1"/>
  <c r="AE11" i="3"/>
  <c r="AD11"/>
  <c r="L34" i="1"/>
  <c r="N34" s="1"/>
  <c r="K13" i="2"/>
  <c r="K12"/>
  <c r="J13"/>
  <c r="J12"/>
  <c r="L26" i="1"/>
  <c r="N26" s="1"/>
  <c r="L28"/>
  <c r="N28" s="1"/>
  <c r="L29"/>
  <c r="N29" s="1"/>
  <c r="L14"/>
  <c r="N14" s="1"/>
  <c r="L15"/>
  <c r="N15" s="1"/>
  <c r="L16"/>
  <c r="N16" s="1"/>
  <c r="L22"/>
  <c r="N22" s="1"/>
  <c r="L10"/>
  <c r="N10" s="1"/>
  <c r="K40" s="1"/>
  <c r="L9"/>
  <c r="N9" s="1"/>
  <c r="K39" s="1"/>
  <c r="M14" i="24"/>
  <c r="W15" i="3" l="1"/>
  <c r="C9" i="6" s="1"/>
  <c r="C12"/>
  <c r="C19"/>
  <c r="P22" i="12"/>
  <c r="Q20"/>
  <c r="Q22"/>
  <c r="W22" i="3"/>
  <c r="C14" i="6" s="1"/>
  <c r="X24" i="3"/>
  <c r="AA24" s="1"/>
  <c r="X29"/>
  <c r="AA29" s="1"/>
  <c r="C18" i="6"/>
  <c r="P21" i="12"/>
  <c r="W8" i="3"/>
  <c r="W24"/>
  <c r="C16" i="6" s="1"/>
  <c r="M29" i="3"/>
  <c r="W29" s="1"/>
  <c r="C21" i="6" s="1"/>
  <c r="Q14" i="12"/>
  <c r="C15" i="6"/>
  <c r="Q13" i="12"/>
  <c r="Q11"/>
  <c r="Q18"/>
  <c r="Q21"/>
  <c r="W13" i="3"/>
  <c r="C7" i="6" s="1"/>
  <c r="X8" i="3"/>
  <c r="AA8" s="1"/>
  <c r="Q9" i="12"/>
  <c r="W17" i="3"/>
  <c r="C11" i="6" s="1"/>
  <c r="D7"/>
  <c r="D9"/>
  <c r="W10" i="3"/>
  <c r="D14" i="6"/>
  <c r="D11"/>
  <c r="D6"/>
  <c r="Q39" i="1"/>
  <c r="L6" i="2"/>
  <c r="G21" i="16"/>
  <c r="F9" i="24"/>
  <c r="H9" s="1"/>
  <c r="I9" s="1"/>
  <c r="D12" i="25"/>
  <c r="F12" s="1"/>
  <c r="H12" s="1"/>
  <c r="E11"/>
  <c r="F11" s="1"/>
  <c r="H11" s="1"/>
  <c r="G24" i="16"/>
  <c r="I24" s="1"/>
  <c r="G23"/>
  <c r="I23" s="1"/>
  <c r="G16"/>
  <c r="I16" s="1"/>
  <c r="G13"/>
  <c r="I13" s="1"/>
  <c r="E20" i="24"/>
  <c r="F20" s="1"/>
  <c r="H20" s="1"/>
  <c r="G27" i="16"/>
  <c r="I27" s="1"/>
  <c r="G22"/>
  <c r="I22" s="1"/>
  <c r="F11" i="24"/>
  <c r="H11" s="1"/>
  <c r="G11" i="16"/>
  <c r="I11" s="1"/>
  <c r="G9"/>
  <c r="I9" s="1"/>
  <c r="L13" i="2"/>
  <c r="L12"/>
  <c r="G29" i="16"/>
  <c r="I29" s="1"/>
  <c r="G18"/>
  <c r="I18" s="1"/>
  <c r="G12"/>
  <c r="I12" s="1"/>
  <c r="G20"/>
  <c r="I20" s="1"/>
  <c r="G28"/>
  <c r="I28" s="1"/>
  <c r="G30"/>
  <c r="I30" s="1"/>
  <c r="G15"/>
  <c r="I15" s="1"/>
  <c r="G8"/>
  <c r="I8" s="1"/>
  <c r="L7" i="2"/>
  <c r="G25" i="16"/>
  <c r="I25" s="1"/>
  <c r="N11" i="1"/>
  <c r="K38" s="1"/>
  <c r="F12" i="24"/>
  <c r="H12" s="1"/>
  <c r="I12" s="1"/>
  <c r="G26" i="16"/>
  <c r="I26" s="1"/>
  <c r="N23" i="1"/>
  <c r="H14" i="24" s="1"/>
  <c r="H16" s="1"/>
  <c r="G17" i="16"/>
  <c r="I17" s="1"/>
  <c r="F8" i="24"/>
  <c r="H8" s="1"/>
  <c r="G10" i="16"/>
  <c r="I10" s="1"/>
  <c r="F6" i="24"/>
  <c r="H6" s="1"/>
  <c r="H7" s="1"/>
  <c r="G14" i="16"/>
  <c r="I14" s="1"/>
  <c r="N35" i="1"/>
  <c r="K42" s="1"/>
  <c r="Q6" i="25"/>
  <c r="S6" s="1"/>
  <c r="R6"/>
  <c r="P7"/>
  <c r="D19" i="24"/>
  <c r="F19" s="1"/>
  <c r="H19" s="1"/>
  <c r="D21" i="6" l="1"/>
  <c r="D8"/>
  <c r="D12"/>
  <c r="D19"/>
  <c r="K41" i="1"/>
  <c r="D16" i="6"/>
  <c r="D15"/>
  <c r="D20"/>
  <c r="D18"/>
  <c r="H10" i="24"/>
  <c r="M11" s="1"/>
  <c r="H15" i="25"/>
  <c r="O13" s="1"/>
  <c r="Q13" s="1"/>
  <c r="I21" i="16"/>
  <c r="J9"/>
  <c r="J16"/>
  <c r="I8" i="24"/>
  <c r="I11"/>
  <c r="D10" i="6" l="1"/>
  <c r="D17"/>
  <c r="D13"/>
  <c r="M9" i="24"/>
  <c r="N15" i="16"/>
  <c r="N13"/>
</calcChain>
</file>

<file path=xl/sharedStrings.xml><?xml version="1.0" encoding="utf-8"?>
<sst xmlns="http://schemas.openxmlformats.org/spreadsheetml/2006/main" count="1492" uniqueCount="474">
  <si>
    <t>Line no</t>
  </si>
  <si>
    <t>NAME OF I/C &amp; O/G 66/11KV Lines</t>
  </si>
  <si>
    <t xml:space="preserve">METER MAKE </t>
  </si>
  <si>
    <t>READINGS</t>
  </si>
  <si>
    <t>DIFFERENCE IN MWH</t>
  </si>
  <si>
    <t>METER CONSTANT</t>
  </si>
  <si>
    <t>CONSUMPTION IN UNITS IN MU</t>
  </si>
  <si>
    <t>Amps</t>
  </si>
  <si>
    <t>MW</t>
  </si>
  <si>
    <t>DATE</t>
  </si>
  <si>
    <t>TIME</t>
  </si>
  <si>
    <t>SL Nos.</t>
  </si>
  <si>
    <t>Mode</t>
  </si>
  <si>
    <t>PRESENT IN MWH</t>
  </si>
  <si>
    <t>PREVIOUS IN MWH</t>
  </si>
  <si>
    <t>L1</t>
  </si>
  <si>
    <t xml:space="preserve"> </t>
  </si>
  <si>
    <t>TR-1</t>
  </si>
  <si>
    <t>TR-2</t>
  </si>
  <si>
    <t>B1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</si>
  <si>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</si>
  <si>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</si>
  <si>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</si>
  <si>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</si>
  <si>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</si>
  <si>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</si>
  <si>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</si>
  <si>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</si>
  <si>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</si>
  <si>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</si>
  <si>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</si>
  <si>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</si>
  <si>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</si>
  <si>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</si>
  <si>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Sl. No.</t>
  </si>
  <si>
    <t>Voltages in KV</t>
  </si>
  <si>
    <t>MAX</t>
  </si>
  <si>
    <t>Time</t>
  </si>
  <si>
    <t>Date</t>
  </si>
  <si>
    <t>Min</t>
  </si>
  <si>
    <t>STATION PEAK</t>
  </si>
  <si>
    <t>66KV</t>
  </si>
  <si>
    <t>11 KV BANK 1</t>
  </si>
  <si>
    <t>Remarks</t>
  </si>
  <si>
    <t>Duration</t>
  </si>
  <si>
    <t>MSF</t>
  </si>
  <si>
    <t>Asst Engineer(Elec.)</t>
  </si>
  <si>
    <t>Asst Executive Engineer(Elec.)</t>
  </si>
  <si>
    <t>Nodal Officer</t>
  </si>
  <si>
    <t>Hoskote</t>
  </si>
  <si>
    <t>.</t>
  </si>
  <si>
    <t xml:space="preserve">KARNATAKA POWER TRANSMISSION CORPORATION LIMITED </t>
  </si>
  <si>
    <t>Sub-Station Name</t>
  </si>
  <si>
    <t>Interface Point</t>
  </si>
  <si>
    <t>Meter Type</t>
  </si>
  <si>
    <t>CT Ratio</t>
  </si>
  <si>
    <t>Meter SL No.</t>
  </si>
  <si>
    <t>Flow Type</t>
  </si>
  <si>
    <t>MF</t>
  </si>
  <si>
    <t>Initial</t>
  </si>
  <si>
    <t>Final</t>
  </si>
  <si>
    <t>Annexure</t>
  </si>
  <si>
    <t>Transformer</t>
  </si>
  <si>
    <t>Transformer -1</t>
  </si>
  <si>
    <t>Transformer -2</t>
  </si>
  <si>
    <t>Asst Engineer(El.)</t>
  </si>
  <si>
    <t>Asst Executive Engineer (El)</t>
  </si>
  <si>
    <t>Executive Engineer(El)</t>
  </si>
  <si>
    <t>Nodal Officer,KPTCL</t>
  </si>
  <si>
    <t>TL&amp;SS Division,KPTCL</t>
  </si>
  <si>
    <t>BIAL Begur</t>
  </si>
  <si>
    <t>Sl. No</t>
  </si>
  <si>
    <t>Feeder Name</t>
  </si>
  <si>
    <t>LINE CLEAR</t>
  </si>
  <si>
    <t>LINE FAULTY</t>
  </si>
  <si>
    <t>LOAD SHEDDING</t>
  </si>
  <si>
    <t>Three Phase Supply given</t>
  </si>
  <si>
    <t>NO'S</t>
  </si>
  <si>
    <t>EFR</t>
  </si>
  <si>
    <t>OCR</t>
  </si>
  <si>
    <t>SCHEDULED</t>
  </si>
  <si>
    <t>UNSCHEDULED</t>
  </si>
  <si>
    <t xml:space="preserve">                  TL&amp;SS Division</t>
  </si>
  <si>
    <t>From</t>
  </si>
  <si>
    <t>To</t>
  </si>
  <si>
    <t>11KV Feeders</t>
  </si>
  <si>
    <t>NAME OF THE MUSS</t>
  </si>
  <si>
    <t>NAME OF THE SUB-DIV</t>
  </si>
  <si>
    <t>NAME OF THE SECTION</t>
  </si>
  <si>
    <t>Details of overload feeders</t>
  </si>
  <si>
    <t>Details of idle feeders</t>
  </si>
  <si>
    <t>SL.NO</t>
  </si>
  <si>
    <t>SL NO.</t>
  </si>
  <si>
    <t>NAME OF THE STATION</t>
  </si>
  <si>
    <t>POWER TRANSFORMER</t>
  </si>
  <si>
    <t>DETAILS OF TRIPPING</t>
  </si>
  <si>
    <t>Sl.No</t>
  </si>
  <si>
    <t>66/11 kV Substation</t>
  </si>
  <si>
    <t>Sl No</t>
  </si>
  <si>
    <t>66/11 KV Substation,KPTCL</t>
  </si>
  <si>
    <t>AUX meter</t>
  </si>
  <si>
    <t xml:space="preserve">                                     Assistant Engineer(Elec.)</t>
  </si>
  <si>
    <t xml:space="preserve">                66/11KV S/s, KPTCL</t>
  </si>
  <si>
    <t xml:space="preserve">                                                                                                       Assistant Engineer(Elec.)</t>
  </si>
  <si>
    <t xml:space="preserve">                                                                                                       66/11kV S/s, KPTCL</t>
  </si>
  <si>
    <t>Difference</t>
  </si>
  <si>
    <t xml:space="preserve">DATE </t>
  </si>
  <si>
    <t>Available CTR</t>
  </si>
  <si>
    <t>Targeted Three Phase</t>
  </si>
  <si>
    <t xml:space="preserve">Total Interruption for Line faults </t>
  </si>
  <si>
    <t>TYPE OF FEEDER (INCLUDE IDLE ALSO)</t>
  </si>
  <si>
    <t>BESCOM O&amp;M SEC &amp; SUB DIVISION</t>
  </si>
  <si>
    <t xml:space="preserve">Connected CTR </t>
  </si>
  <si>
    <t xml:space="preserve">INCOMING LINES (SCHEDULED -LCs) </t>
  </si>
  <si>
    <t xml:space="preserve">OUTGOING LINES (UNSCHEDULED -LTs, MSF) </t>
  </si>
  <si>
    <t>20MVA TR-1(SCHEDULED-LC)</t>
  </si>
  <si>
    <t>20MVA TR-2(SCHEDULED-LC)</t>
  </si>
  <si>
    <t>Remarks/Reason</t>
  </si>
  <si>
    <t>RELAY ON WHICH TR TRIPPED</t>
  </si>
  <si>
    <t>RELAY ON WHICH BANK  TRIPPED</t>
  </si>
  <si>
    <t xml:space="preserve">ACTION TAKEN </t>
  </si>
  <si>
    <t>Note:</t>
  </si>
  <si>
    <t>SL NO</t>
  </si>
  <si>
    <t>CIRCLE</t>
  </si>
  <si>
    <t>DIVISION NAME</t>
  </si>
  <si>
    <t>STATION NAME_SCADA</t>
  </si>
  <si>
    <t>11kV FEEDERS Asper SCADA</t>
  </si>
  <si>
    <t>BESCOM SUB DIVISION &amp; O&amp;M UNIT COVERED</t>
  </si>
  <si>
    <t xml:space="preserve">PEAK LOAD IN MW </t>
  </si>
  <si>
    <t xml:space="preserve">TIME </t>
  </si>
  <si>
    <t>Schedule Interruption</t>
  </si>
  <si>
    <t>Un-schedule Interruption</t>
  </si>
  <si>
    <t>Remarks if any changes in 11kV Feeders to be highlightnened</t>
  </si>
  <si>
    <t>Please include if there is any new feeders/change in the feeder name/category other than the list mentioned below and highlight the same</t>
  </si>
  <si>
    <t>Nos.</t>
  </si>
  <si>
    <t>BRAZ</t>
  </si>
  <si>
    <t>Bial</t>
  </si>
  <si>
    <t>11kV FEEDERS ACTUAL(INCLUDE IDLE FEEDERS ALSO)</t>
  </si>
  <si>
    <t>CATEGORY(RURAL/URBAN/IP/INDUSTRIAL/NJY)</t>
  </si>
  <si>
    <t>Name of the Division</t>
  </si>
  <si>
    <t>Name of the Station</t>
  </si>
  <si>
    <t>Transformer No.</t>
  </si>
  <si>
    <t>Transformer Capacity</t>
  </si>
  <si>
    <t>Tripping Details</t>
  </si>
  <si>
    <t xml:space="preserve">Feeder tripping details along with Transformer or Bank </t>
  </si>
  <si>
    <t>Bank</t>
  </si>
  <si>
    <t>Feeder Relay Details</t>
  </si>
  <si>
    <t>Feeder master trip operated Yes/No</t>
  </si>
  <si>
    <t>Feeder breaker tripped or Not</t>
  </si>
  <si>
    <t>R Phase OCR</t>
  </si>
  <si>
    <t>Y Phase OCR</t>
  </si>
  <si>
    <t>B Phase OCR</t>
  </si>
  <si>
    <t>R phase OCR</t>
  </si>
  <si>
    <t xml:space="preserve">R Phase OCR </t>
  </si>
  <si>
    <t xml:space="preserve">Y Phase OCR </t>
  </si>
  <si>
    <t>IDMT</t>
  </si>
  <si>
    <t>High Set</t>
  </si>
  <si>
    <t>TABLE-A 
Details regarding the newly commissioned Transformers or Equiments /Erection or Installation/APW/ GCW works  carried out in various stations of BRAZ Circle</t>
  </si>
  <si>
    <t>Name of the work</t>
  </si>
  <si>
    <t>Voltage Class</t>
  </si>
  <si>
    <t xml:space="preserve">Nomenclature of the Equipment </t>
  </si>
  <si>
    <t>Make , Serial No. and Specifications</t>
  </si>
  <si>
    <t>Date of Commission/
Erection</t>
  </si>
  <si>
    <t>Remarks if any</t>
  </si>
  <si>
    <t>-</t>
  </si>
  <si>
    <t>TABLE-B
Details regarding replacement works in existing equipments carried out in various stations of BRAZ Circle</t>
  </si>
  <si>
    <t>Date of Replacement /
Erection</t>
  </si>
  <si>
    <t>Note: Please furnish the above sought details of the works carried out within 5 th of every month without fail ,in future.</t>
  </si>
  <si>
    <t>Name of substation</t>
  </si>
  <si>
    <t>Utility/Owner of substation</t>
  </si>
  <si>
    <t>Faulty Equipment</t>
  </si>
  <si>
    <t>Rating</t>
  </si>
  <si>
    <t>Make</t>
  </si>
  <si>
    <t>Sr No</t>
  </si>
  <si>
    <t>Year of manufacturing</t>
  </si>
  <si>
    <t>Year of commissioning</t>
  </si>
  <si>
    <t>Date and time of occurrence/discovery of fault</t>
  </si>
  <si>
    <t>Fault discovered during</t>
  </si>
  <si>
    <t>Present condtion of equipment</t>
  </si>
  <si>
    <t>Details of previous maintenance</t>
  </si>
  <si>
    <t>Details of previous failure</t>
  </si>
  <si>
    <t>Sequence of events/Description of fault</t>
  </si>
  <si>
    <t>Details of tests done after failure</t>
  </si>
  <si>
    <t>Conclusion/recommendations</t>
  </si>
  <si>
    <t>NOTE:</t>
  </si>
  <si>
    <t>MENTION ANY EQUIPMENT FAILED LIKE 66kV and 11kV CTs,PTs,Relays,Potheads etc;</t>
  </si>
  <si>
    <t>Details of replaced equuipment</t>
  </si>
  <si>
    <t>Bank/ Feeder</t>
  </si>
  <si>
    <t>Readings</t>
  </si>
  <si>
    <t>Constant</t>
  </si>
  <si>
    <t>Net Consumption
in KWH</t>
  </si>
  <si>
    <t>Previous</t>
  </si>
  <si>
    <t>Present</t>
  </si>
  <si>
    <t>Bank - 1</t>
  </si>
  <si>
    <t>Total losses</t>
  </si>
  <si>
    <t>Bank-1 to feeder losses =</t>
  </si>
  <si>
    <t xml:space="preserve">                                                                               </t>
  </si>
  <si>
    <t>Urban</t>
  </si>
  <si>
    <t>Budigere</t>
  </si>
  <si>
    <t>400/200/1A</t>
  </si>
  <si>
    <t>400/1A</t>
  </si>
  <si>
    <t>SECURE</t>
  </si>
  <si>
    <t>IMPORT</t>
  </si>
  <si>
    <t>EXPORT</t>
  </si>
  <si>
    <t>Budigere.</t>
  </si>
  <si>
    <t>Bank-2A to feeder losses =</t>
  </si>
  <si>
    <t>KARNATAKA POWER TRANSMISSION CORPORATION LIMITED</t>
  </si>
  <si>
    <t>P3E</t>
  </si>
  <si>
    <t>Final (present)</t>
  </si>
  <si>
    <t>KPTCL</t>
  </si>
  <si>
    <t>Initial (previous)</t>
  </si>
  <si>
    <t>Capacitor Bank-1</t>
  </si>
  <si>
    <t>Capacitor Bank-2</t>
  </si>
  <si>
    <t>NIL</t>
  </si>
  <si>
    <t xml:space="preserve">                                                                                                 Name of zone: Bangalore, Circle:BRAZ, District: Bangalore Urban</t>
  </si>
  <si>
    <t>F15</t>
  </si>
  <si>
    <t>Mandur O/M</t>
  </si>
  <si>
    <t>Mandur</t>
  </si>
  <si>
    <t xml:space="preserve">INCOMING LINES (UNSCHEDULED -LC,LTs, MSF) </t>
  </si>
  <si>
    <t>20MVA TR-1(UNSCHEDULED-LC,MSF,LT)</t>
  </si>
  <si>
    <t>20MVA TR-2(UNSCHEDULED-LC,MSF,LT)</t>
  </si>
  <si>
    <t xml:space="preserve">                                                   Assistant Engineer(Elec.)</t>
  </si>
  <si>
    <t xml:space="preserve">                                                        66/11KV Substation, KPTCL</t>
  </si>
  <si>
    <t>CAP- Bank-1</t>
  </si>
  <si>
    <t xml:space="preserve">Name of the division: TL &amp; SS Division,BIAL BEGUR                                                                                          </t>
  </si>
  <si>
    <t>NOTE:   (IF ANY ASSESMENT /REPLACEMENT OF CT&amp;PT/CHANGE IN CT RATIO/CHANGE IN METER/METER CONSTANT):</t>
  </si>
  <si>
    <t>previous</t>
  </si>
  <si>
    <t>M/C</t>
  </si>
  <si>
    <t xml:space="preserve">Consumption </t>
  </si>
  <si>
    <t>Equipment</t>
  </si>
  <si>
    <t>20MVA Transformer-2</t>
  </si>
  <si>
    <t>11KV Bank-2A</t>
  </si>
  <si>
    <t>11KV Bank-2B</t>
  </si>
  <si>
    <t>11KV Bank-2C</t>
  </si>
  <si>
    <t>Total(11kV Bank-2A+2B+2C)</t>
  </si>
  <si>
    <r>
      <t xml:space="preserve"> Then 11kVBank-2A+ Bank2B+Bank2C Consumption= 7289000-72890=</t>
    </r>
    <r>
      <rPr>
        <b/>
        <sz val="9"/>
        <rFont val="Bookman Old Style"/>
        <family val="1"/>
      </rPr>
      <t>7216110</t>
    </r>
  </si>
  <si>
    <t>So assessed consumption of 11kV Bank2A+2B+2C for the month of January-2023 is 7216110 units.-</t>
  </si>
  <si>
    <t>20MVA Transformer-2  Consumption=7289000. 1% loss of Transformer-2 consumption =72890</t>
  </si>
  <si>
    <t>Then   20MVA Transformer-2 consumption = 7289000.</t>
  </si>
  <si>
    <t>Assessed Consumption of 11Kv Bank 2A+2B+2C = -1% loss of 20MVA Transformer-2  Consumption.</t>
  </si>
  <si>
    <t xml:space="preserve"> 11kVBank-2A+ Bank2B+Bank2C Consumption=7216110</t>
  </si>
  <si>
    <t xml:space="preserve">   On 18.01.2023 R-ph CT of ratio 1200-800/1-1-1A flashed over at 15:20hrs and errected new CT of same ratio on 19.01.2023 AT 17:43 hrs</t>
  </si>
  <si>
    <t>Assesment of Energy consumption  of 11kV Bank-2A+2B+2C for the month of  January-2023.</t>
  </si>
  <si>
    <t>Assessement Sheet for the Month of JANUARY-2023</t>
  </si>
  <si>
    <t>No of Times tripping due to line troubles(LTs) + L/C</t>
  </si>
  <si>
    <t>1.  Assessment of ENERGY CONSUMPTION  for 11KV Bank - 1B from 15/07/2023 to 17/07/2023.</t>
  </si>
  <si>
    <t>Note :     On 15/07/2023 in 11KV Bank -1B (R-Ph) CT (D-core )metering wiring was not extended to Energy meter.  . As per RT (N) Guidance traced the D-core metering wiring  and found in D-core  D12 (R-Ph) wiring  there was lose contact  rectified and attended the same on 17.07.2023 at 11:30 hrs.</t>
  </si>
  <si>
    <t>Present 17.07.23</t>
  </si>
  <si>
    <t>Previous 15.07.23</t>
  </si>
  <si>
    <t>Consumption</t>
  </si>
  <si>
    <t>11kv Bank - 1A</t>
  </si>
  <si>
    <t>11kv Bank - 1B</t>
  </si>
  <si>
    <t>PRV/Distance/ Differential/ REFR/86 Relay/HT</t>
  </si>
  <si>
    <t>11kV Bank-1A</t>
  </si>
  <si>
    <t>11kV Bank-1B</t>
  </si>
  <si>
    <t>20MVA Transformer-1, HV side Meter reading.</t>
  </si>
  <si>
    <t>Actual Consumption recorded from 15/07/2023 to 17/07/2023 in  11kV Bank1A and 1B.</t>
  </si>
  <si>
    <t>Assessed Energy Consumption of 11 kV Bank-1B (from 15.07.2023 to 17.07.2023) = Consumption of HV side of 20MVA Transformer-1.-(1% of 20MVA Transformer-1, loss)</t>
  </si>
  <si>
    <t>142800-142800*1%</t>
  </si>
  <si>
    <t>141372 Units</t>
  </si>
  <si>
    <t>Assesed consumption of 11kV Bank1A +1B= 141372</t>
  </si>
  <si>
    <t>Now Assesed consumption of 11kV Bank-1B = 141372-102240</t>
  </si>
  <si>
    <t>ENERGY ASSESSMENT FOR 11KV BANK-1B OF 66/11 KV Budigere FOR THE MONTH OF July-2023</t>
  </si>
  <si>
    <t>Assesed consumption of 11kV Bank-1B =39132 Units</t>
  </si>
  <si>
    <t>Assessed Energy Consumption of 11 kV Bank-1B (from 15.07.2023 to 17.07.2023)  - Actual Energy recordedin 11kv Bank-1B  (from 15.07.2023 to 17.07.2023) =39132-25200</t>
  </si>
  <si>
    <t>Assessed Energy Consumption of 11 kV Bank-1B (from 15.07.2023 to 17.07.2023)  = 13932 Units</t>
  </si>
  <si>
    <t>Total Consumption of 11 kV Bank-1B for the month of July is =  528150+13932</t>
  </si>
  <si>
    <t>542082kwh</t>
  </si>
  <si>
    <t>Assessed energy consumption =,0.542082MU.</t>
  </si>
  <si>
    <t>Total Interruption(L/F+L/C+MSF+ULS)</t>
  </si>
  <si>
    <t>Consumption in KWH</t>
  </si>
  <si>
    <t>R&amp;M WORKS</t>
  </si>
  <si>
    <t>BESCOM PART(L/C, L/R, L/T)</t>
  </si>
  <si>
    <t>KPTCL PART(L/C)</t>
  </si>
  <si>
    <t>BESCOM PART(SL/S)</t>
  </si>
  <si>
    <t>KARNATAKA POWER TRANSMISSIN CORPORATION LIMITED</t>
  </si>
  <si>
    <t xml:space="preserve"> Transmission Losses in  %age</t>
  </si>
  <si>
    <t>TOTAL Consumption of 66kV Incoming Lines</t>
  </si>
  <si>
    <t>TOTAL Consumption of  20MVA Transformers</t>
  </si>
  <si>
    <t>TOTAL CONSUMPTION OF ALL FEEDERS</t>
  </si>
  <si>
    <t>STATION LOSS:</t>
  </si>
  <si>
    <t>0-</t>
  </si>
  <si>
    <t xml:space="preserve">   </t>
  </si>
  <si>
    <t>Station loss</t>
  </si>
  <si>
    <t>(Bank to Feeders)</t>
  </si>
  <si>
    <t>(Line to Trfr)</t>
  </si>
  <si>
    <t>Sending End</t>
  </si>
  <si>
    <t>Receiving End</t>
  </si>
  <si>
    <t>Month/Year</t>
  </si>
  <si>
    <t xml:space="preserve">66kv Line   Begur-Budigere </t>
  </si>
  <si>
    <t>Present(FR)</t>
  </si>
  <si>
    <t>Previous      (IR)</t>
  </si>
  <si>
    <t>Diff</t>
  </si>
  <si>
    <t>Losses C=(A-B)</t>
  </si>
  <si>
    <t>Line losses         (A-B)*A/100</t>
  </si>
  <si>
    <t>%Losses (C/ Exp)*100</t>
  </si>
  <si>
    <t xml:space="preserve"> Export Energy in MU  (A)</t>
  </si>
  <si>
    <t>IF  Points Consumption (B)</t>
  </si>
  <si>
    <t>Station Loss= (A-B)/A*100</t>
  </si>
  <si>
    <t>Stn Loss</t>
  </si>
  <si>
    <t>L-1</t>
  </si>
  <si>
    <t>IMP</t>
  </si>
  <si>
    <t>Consumption In KWH</t>
  </si>
  <si>
    <t>IF Points</t>
  </si>
  <si>
    <t>(B)</t>
  </si>
  <si>
    <t>(A)</t>
  </si>
  <si>
    <t>Total Trfr to total Bank</t>
  </si>
  <si>
    <t>Line to Trfr</t>
  </si>
  <si>
    <t xml:space="preserve">PRESENT </t>
  </si>
  <si>
    <t xml:space="preserve">DIFFERENCE </t>
  </si>
  <si>
    <t xml:space="preserve">PREVIOUS </t>
  </si>
  <si>
    <t>KPTCL PART(B/F, ULS,L/C, MSF, HT)</t>
  </si>
  <si>
    <t xml:space="preserve"> Export Energy in MU ( A)</t>
  </si>
  <si>
    <t xml:space="preserve">  Export Energy in MU  (B)</t>
  </si>
  <si>
    <t>(B1)</t>
  </si>
  <si>
    <t>Total % Losses</t>
  </si>
  <si>
    <t>Total B2A to FDRS</t>
  </si>
  <si>
    <t>Total B2B to FDRS</t>
  </si>
  <si>
    <t xml:space="preserve">Present </t>
  </si>
  <si>
    <t xml:space="preserve">Previous </t>
  </si>
  <si>
    <t>Assesed consumption of 11kV Bank1A =( Actual consumption recorded in Transformer-1 - Actual consumptin recorded in 11kV Bank-1B)-1%  of  20MVA Transformer loss</t>
  </si>
  <si>
    <t>Now 20MVA Transformer-1  consumption  - 1% of 20MVA transformer loss</t>
  </si>
  <si>
    <t>So assessed consumption of 11kV Bank-1A = 100250 - 1002.5 = 99247.5  Units</t>
  </si>
  <si>
    <t>Actual Consumption recorded in  20MVA Transformer-1 = 143600 kwh</t>
  </si>
  <si>
    <t>Actual Consumption recorded in 11kV Bank-1B = 43350 kwh</t>
  </si>
  <si>
    <t>So Consumption recorded in 20 MVA  Transformer-1 - Actual recorded consumption in 11kV Bank-1B =  143600-43350 =100250 kwh</t>
  </si>
  <si>
    <t>100250-100250*1%  = 1002.5  units</t>
  </si>
  <si>
    <t>Assessed Energy Consumption of 11 kV Bank-1A  on 01.09.2024   is 99247.5 UNITS</t>
  </si>
  <si>
    <t>Assessed energy consumption = 0.0992475 MU.</t>
  </si>
  <si>
    <t>Total Consumption of 11 kV Bank-1A  after assessement for the month of  SEPTEMBER -2024 is = 3356400+ 992475  = 3455647.5 kwh</t>
  </si>
  <si>
    <t>1.  Assessment of ENERGY CONSUMPTION  for 11KV Bank-1A  on 01.09.2024</t>
  </si>
  <si>
    <t>Note :     On 01/09/2024 in 11KV Bank -1A  Energy Meter was  found faulty so the faulty Energy meter was replaced by New meter at 15:00hrs.</t>
  </si>
  <si>
    <t>Actual Consumption recorded  on 01/09/2024 in  11kV Bank1A and 1B.</t>
  </si>
  <si>
    <t>ENERGY ASSESSMENT FOR 11KV BANK-1A OF 66/11 KV Budigere FOR THE MONTH OF  SEPTEMBER-2024</t>
  </si>
  <si>
    <t>EFR&amp;OCR</t>
  </si>
  <si>
    <t>800/1A</t>
  </si>
  <si>
    <t>STATION  losses for the month of  MARCH--2025</t>
  </si>
  <si>
    <t>*</t>
  </si>
  <si>
    <t>2000-1200/1A</t>
  </si>
  <si>
    <t>2000/1A</t>
  </si>
  <si>
    <t>Cap.B</t>
  </si>
  <si>
    <t>CAP.Bank-2</t>
  </si>
  <si>
    <t>11KV BANK-II</t>
  </si>
  <si>
    <t>11KV BANK-I</t>
  </si>
  <si>
    <t>F16</t>
  </si>
  <si>
    <t>CAP- Bank-3</t>
  </si>
  <si>
    <t>CAP.Bank-4</t>
  </si>
  <si>
    <t>CONSUMPTION (B1 &amp;B2)  in MU</t>
  </si>
  <si>
    <t>F1- Manduru</t>
  </si>
  <si>
    <t>F2- Bendiganahalli</t>
  </si>
  <si>
    <t>F5- IDLE</t>
  </si>
  <si>
    <t>F6- Gunduru</t>
  </si>
  <si>
    <t>F9- Byappanahalli</t>
  </si>
  <si>
    <t>F11- Kadaagrahara</t>
  </si>
  <si>
    <t>F7-- IDLE</t>
  </si>
  <si>
    <t>F8-- IDLE</t>
  </si>
  <si>
    <t>F10- IDLE</t>
  </si>
  <si>
    <t>F12- IDLE</t>
  </si>
  <si>
    <t>F13- IDLE</t>
  </si>
  <si>
    <t>F14- IDLE</t>
  </si>
  <si>
    <t>F15- IDLE</t>
  </si>
  <si>
    <t>F16- Station Auxiliary</t>
  </si>
  <si>
    <t>Doddagubbi O&amp;M</t>
  </si>
  <si>
    <t>Avalahalli O&amp;M</t>
  </si>
  <si>
    <t>X2308106</t>
  </si>
  <si>
    <t>X2283954</t>
  </si>
  <si>
    <t>X2308104</t>
  </si>
  <si>
    <t>Q0931265</t>
  </si>
  <si>
    <t>Q0931261</t>
  </si>
  <si>
    <t>Q0931267</t>
  </si>
  <si>
    <t>Q0931271</t>
  </si>
  <si>
    <t>Q0931270</t>
  </si>
  <si>
    <t>Q0931283</t>
  </si>
  <si>
    <t>Q0931264</t>
  </si>
  <si>
    <t>Q0931273</t>
  </si>
  <si>
    <t>Q0931276</t>
  </si>
  <si>
    <t>Q0931278</t>
  </si>
  <si>
    <t>Q0880785</t>
  </si>
  <si>
    <t>Q0769934</t>
  </si>
  <si>
    <t>Q0931274</t>
  </si>
  <si>
    <t>Q0931262</t>
  </si>
  <si>
    <t>Q0931281</t>
  </si>
  <si>
    <t>Q0931269</t>
  </si>
  <si>
    <t>Q0931275</t>
  </si>
  <si>
    <t>Q0931263</t>
  </si>
  <si>
    <t>Q0931282</t>
  </si>
  <si>
    <t>Q0931279</t>
  </si>
  <si>
    <t>Q0931280</t>
  </si>
  <si>
    <t>Q0931285</t>
  </si>
  <si>
    <t>BANK-1</t>
  </si>
  <si>
    <t>BANK-2</t>
  </si>
  <si>
    <t>E3M024</t>
  </si>
  <si>
    <t>Name of the station:66/11kV S/s MANDUR</t>
  </si>
  <si>
    <t>Bank - 2</t>
  </si>
  <si>
    <t>66/11KV MANDUR</t>
  </si>
  <si>
    <t>MANDUR</t>
  </si>
  <si>
    <t xml:space="preserve">MANDUR </t>
  </si>
  <si>
    <t>AVALAHALLI</t>
  </si>
  <si>
    <t>Dodda Gubbi</t>
  </si>
  <si>
    <t>Capacitor Bank-3</t>
  </si>
  <si>
    <t>Capacitor Bank-4</t>
  </si>
  <si>
    <t xml:space="preserve"> 31.5MVA Tr-1</t>
  </si>
  <si>
    <t xml:space="preserve"> 31.5MVA Tr-2</t>
  </si>
  <si>
    <t>11kV Bank-1</t>
  </si>
  <si>
    <t>11kV Bank-2</t>
  </si>
  <si>
    <t xml:space="preserve">         NO OF OVERLOAD FEEDERS DURING THE MONTH OF  APRIL--2025</t>
  </si>
  <si>
    <t xml:space="preserve">          NO OF IDLE FEEDERS DURING THE MONTH OF  APRIL-2025</t>
  </si>
  <si>
    <t>8Nos</t>
  </si>
  <si>
    <t>66KV Mandur</t>
  </si>
  <si>
    <t>F16- IDLE</t>
  </si>
  <si>
    <t>L-1 = 66KV Line-1 Budigere-Mandur</t>
  </si>
  <si>
    <t>Mandur station  Transmission losses</t>
  </si>
  <si>
    <t>Transmission  Line and station losses for the month of APRIL-2025</t>
  </si>
  <si>
    <t>66/11Kv Mandur S/s Line Losses</t>
  </si>
  <si>
    <t>66KV Budigere-Mandur</t>
  </si>
  <si>
    <t>31.5MVA Tr-01</t>
  </si>
  <si>
    <t>31.5MVA Tr-02</t>
  </si>
  <si>
    <t>B-1</t>
  </si>
  <si>
    <t>B-2</t>
  </si>
  <si>
    <t>TOTAL 11KV Banks (1+2)</t>
  </si>
  <si>
    <t>B-1 Fdrs</t>
  </si>
  <si>
    <t>B-2 Fdrs</t>
  </si>
  <si>
    <t>TOTAL CONSUMPTION OF FEEDERS ON B-1</t>
  </si>
  <si>
    <t>TOTAL CONSUMPTION OF FEEDERS ON B-2</t>
  </si>
  <si>
    <t>66KV Line-1 Incoming Budigere</t>
  </si>
  <si>
    <t>66KV Line  Budigere-Mandur</t>
  </si>
  <si>
    <t>1200-800/1A</t>
  </si>
  <si>
    <t>11 KV BANK 2</t>
  </si>
  <si>
    <t>B2</t>
  </si>
  <si>
    <t>Trf-1 to Bank-1</t>
  </si>
  <si>
    <t>Trf-2 to Bank-2</t>
  </si>
  <si>
    <t>Bank-1 to Feeders</t>
  </si>
  <si>
    <t>Bank-2 to Feeders</t>
  </si>
  <si>
    <t>F3- Kattagollahalli</t>
  </si>
  <si>
    <t>F4- Bommena halli</t>
  </si>
  <si>
    <t>Line to Transformers</t>
  </si>
  <si>
    <t>Incoming Line</t>
  </si>
  <si>
    <t xml:space="preserve"> KARNATAKA POWER TRANSMISSION CORPORATION LIMITED </t>
  </si>
  <si>
    <t>66kV I/C Line  Budigere</t>
  </si>
  <si>
    <t xml:space="preserve">     Nodal Officer</t>
  </si>
  <si>
    <t xml:space="preserve">          Hoskote</t>
  </si>
  <si>
    <t xml:space="preserve">                          BIAL</t>
  </si>
  <si>
    <t xml:space="preserve">            Executive Engineer(ele)</t>
  </si>
  <si>
    <t xml:space="preserve">                                                                             Mandur</t>
  </si>
  <si>
    <t>66/11kv Mandur</t>
  </si>
  <si>
    <t>RELAY ON WHICH FEEDER TRIPPED</t>
  </si>
  <si>
    <t xml:space="preserve">BIAL </t>
  </si>
  <si>
    <t>66/11KV Mandur</t>
  </si>
  <si>
    <t xml:space="preserve">                  Mandur</t>
  </si>
  <si>
    <t>TOTAL Tr-1 + Tr-2</t>
  </si>
  <si>
    <t>TOTAL CONSUMPTION OF Bank-1 FEEDERS</t>
  </si>
  <si>
    <t>TOTAL CONSUMPTION OF Bank-2 FEEDERS</t>
  </si>
  <si>
    <t>Details of Energy Consumption &amp; Station Peak load For The Month of JUNE-2025 of 66/11KV MANDUR MUSS</t>
  </si>
  <si>
    <t>B-Form for the  Month of   JUNE-2025</t>
  </si>
  <si>
    <t>Bank to Feeder Losses For the Month of  JUNE- 2025of 66/11KV MANDUR MUSS</t>
  </si>
  <si>
    <t>ALDC INTERRUPTION FORMAT FOR THE MONTH OF  JUNE-2025</t>
  </si>
  <si>
    <t>Interruptions statements of 66/11kV S/S MANDUR for the month of   JUNE-2025.</t>
  </si>
  <si>
    <t>Outages of I/C LINES, 20 MVA Tr-1 &amp; 2 for the month  JUNE -2025  of 66/11KV MANDUR MUSS</t>
  </si>
  <si>
    <t>22.06.2025</t>
  </si>
  <si>
    <t>Availed LC for carrying out 1st quarterly maintenance work</t>
  </si>
  <si>
    <t>MORETHAN 10 TIME INTERRUPTION OF  JUNE-2025</t>
  </si>
  <si>
    <t>NILL</t>
  </si>
  <si>
    <t>DETAILS OF POWER TRANSFORMER TRIPPINGS DUE TO 11KV FEEDER FAULTS IN THE MONTH OF  JUNE-2025</t>
  </si>
  <si>
    <t xml:space="preserve">                        MANDUR</t>
  </si>
  <si>
    <t>Statement showing the details of overlap trippings of Transformers/Banks  JUNE-2025</t>
  </si>
  <si>
    <t>MONTHLY WORKS REPORT OF BRAZ CIRCLE  FOR  JUNE- 2025</t>
  </si>
  <si>
    <t>Details of equipment failure of BIAL BEGUR Division for the month of  JUNE-2025</t>
  </si>
  <si>
    <t>1.6.25</t>
  </si>
  <si>
    <t>28.6.25</t>
  </si>
  <si>
    <t>6.6.25</t>
  </si>
  <si>
    <t>21.6.25</t>
  </si>
  <si>
    <t>30.6.25</t>
  </si>
  <si>
    <t>4.6.25</t>
  </si>
  <si>
    <t>18.6.25</t>
  </si>
</sst>
</file>

<file path=xl/styles.xml><?xml version="1.0" encoding="utf-8"?>
<styleSheet xmlns="http://schemas.openxmlformats.org/spreadsheetml/2006/main">
  <numFmts count="5">
    <numFmt numFmtId="164" formatCode="0.00000"/>
    <numFmt numFmtId="165" formatCode="0.000"/>
    <numFmt numFmtId="166" formatCode="0.00_);[Red]\(0.00\)"/>
    <numFmt numFmtId="167" formatCode="0.0000000"/>
    <numFmt numFmtId="168" formatCode="0.00000000"/>
  </numFmts>
  <fonts count="100">
    <font>
      <sz val="11"/>
      <name val="Calibri"/>
      <charset val="13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mbria"/>
      <family val="1"/>
    </font>
    <font>
      <sz val="8"/>
      <name val="Calibri"/>
      <family val="2"/>
    </font>
    <font>
      <sz val="11"/>
      <color rgb="FF000000"/>
      <name val="Arial1"/>
    </font>
    <font>
      <sz val="14"/>
      <name val="Times New Roman"/>
      <family val="1"/>
    </font>
    <font>
      <b/>
      <sz val="14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Bookman Old Style"/>
      <family val="1"/>
    </font>
    <font>
      <b/>
      <sz val="12"/>
      <color rgb="FF000000"/>
      <name val="Bookman Old Style"/>
      <family val="1"/>
    </font>
    <font>
      <sz val="12"/>
      <color theme="1"/>
      <name val="Bookman Old Style"/>
      <family val="1"/>
    </font>
    <font>
      <b/>
      <sz val="15"/>
      <color theme="1"/>
      <name val="Bookman Old Style"/>
      <family val="1"/>
    </font>
    <font>
      <sz val="13"/>
      <color theme="1"/>
      <name val="Bookman Old Style"/>
      <family val="1"/>
    </font>
    <font>
      <b/>
      <sz val="14"/>
      <color theme="1"/>
      <name val="Bookman Old Style"/>
      <family val="1"/>
    </font>
    <font>
      <u/>
      <sz val="16"/>
      <color theme="1"/>
      <name val="Bookman Old Style"/>
      <family val="1"/>
    </font>
    <font>
      <b/>
      <sz val="13"/>
      <color theme="1"/>
      <name val="Bookman Old Style"/>
      <family val="1"/>
    </font>
    <font>
      <b/>
      <sz val="11"/>
      <name val="Bookman Old Style"/>
      <family val="1"/>
    </font>
    <font>
      <b/>
      <sz val="22"/>
      <name val="Bookman Old Style"/>
      <family val="1"/>
    </font>
    <font>
      <b/>
      <sz val="15"/>
      <name val="Bookman Old Style"/>
      <family val="1"/>
    </font>
    <font>
      <b/>
      <sz val="16"/>
      <name val="Bookman Old Style"/>
      <family val="1"/>
    </font>
    <font>
      <b/>
      <sz val="14"/>
      <name val="Bookman Old Style"/>
      <family val="1"/>
    </font>
    <font>
      <sz val="11"/>
      <name val="Bookman Old Style"/>
      <family val="1"/>
    </font>
    <font>
      <sz val="14"/>
      <name val="Bookman Old Style"/>
      <family val="1"/>
    </font>
    <font>
      <b/>
      <sz val="16"/>
      <color theme="1"/>
      <name val="Bookman Old Style"/>
      <family val="1"/>
    </font>
    <font>
      <sz val="10"/>
      <name val="Bookman Old Style"/>
      <family val="1"/>
    </font>
    <font>
      <b/>
      <sz val="20"/>
      <name val="Bookman Old Style"/>
      <family val="1"/>
    </font>
    <font>
      <sz val="12"/>
      <name val="Bookman Old Style"/>
      <family val="1"/>
    </font>
    <font>
      <sz val="13"/>
      <name val="Bookman Old Style"/>
      <family val="1"/>
    </font>
    <font>
      <b/>
      <sz val="22"/>
      <color theme="1"/>
      <name val="Calibri"/>
      <family val="2"/>
      <scheme val="minor"/>
    </font>
    <font>
      <b/>
      <sz val="13"/>
      <name val="Bookman Old Style"/>
      <family val="1"/>
    </font>
    <font>
      <b/>
      <sz val="12"/>
      <name val="Bookman Old Style"/>
      <family val="1"/>
    </font>
    <font>
      <b/>
      <u/>
      <sz val="12"/>
      <name val="Bookman Old Style"/>
      <family val="1"/>
    </font>
    <font>
      <b/>
      <sz val="18"/>
      <color theme="1"/>
      <name val="Bookman Old Style"/>
      <family val="1"/>
    </font>
    <font>
      <b/>
      <sz val="26"/>
      <color theme="1"/>
      <name val="Bookman Old Style"/>
      <family val="1"/>
    </font>
    <font>
      <sz val="26"/>
      <color theme="1"/>
      <name val="Bookman Old Style"/>
      <family val="1"/>
    </font>
    <font>
      <b/>
      <sz val="26"/>
      <name val="Bookman Old Style"/>
      <family val="1"/>
    </font>
    <font>
      <sz val="11"/>
      <name val="Calibri"/>
      <family val="2"/>
    </font>
    <font>
      <b/>
      <u/>
      <sz val="16"/>
      <name val="Bookman Old Style"/>
      <family val="1"/>
    </font>
    <font>
      <b/>
      <u/>
      <sz val="24"/>
      <name val="Bookman Old Style"/>
      <family val="1"/>
    </font>
    <font>
      <b/>
      <u/>
      <sz val="22"/>
      <color theme="1"/>
      <name val="Calibri"/>
      <family val="2"/>
      <scheme val="minor"/>
    </font>
    <font>
      <b/>
      <u/>
      <sz val="26"/>
      <name val="Bookman Old Style"/>
      <family val="1"/>
    </font>
    <font>
      <b/>
      <u/>
      <sz val="26"/>
      <color theme="1"/>
      <name val="Bookman Old Style"/>
      <family val="1"/>
    </font>
    <font>
      <i/>
      <sz val="12"/>
      <name val="Bookman Old Style"/>
      <family val="1"/>
    </font>
    <font>
      <sz val="9"/>
      <name val="Calibri"/>
      <family val="2"/>
    </font>
    <font>
      <b/>
      <sz val="9"/>
      <color theme="1"/>
      <name val="Bookman Old Style"/>
      <family val="1"/>
    </font>
    <font>
      <b/>
      <sz val="9"/>
      <color rgb="FF000000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  <font>
      <b/>
      <sz val="10"/>
      <color theme="1"/>
      <name val="Bookman Old Style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u val="double"/>
      <sz val="12"/>
      <name val="Bookman Old Style"/>
      <family val="1"/>
    </font>
    <font>
      <sz val="14"/>
      <color rgb="FFFF00FF"/>
      <name val="Bookman Old Style"/>
      <family val="1"/>
    </font>
    <font>
      <sz val="14"/>
      <color theme="9" tint="-0.249977111117893"/>
      <name val="Bookman Old Style"/>
      <family val="1"/>
    </font>
    <font>
      <u/>
      <sz val="14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sz val="9"/>
      <color rgb="FFFF0000"/>
      <name val="Bookman Old Style"/>
      <family val="1"/>
    </font>
    <font>
      <b/>
      <sz val="8"/>
      <color theme="1"/>
      <name val="Bookman Old Style"/>
      <family val="1"/>
    </font>
    <font>
      <sz val="10"/>
      <color rgb="FF000000"/>
      <name val="Bookman Old Style"/>
      <family val="1"/>
    </font>
    <font>
      <sz val="10"/>
      <color rgb="FFFF0000"/>
      <name val="Arial"/>
      <family val="2"/>
    </font>
    <font>
      <sz val="10"/>
      <color rgb="FFFF0000"/>
      <name val="Bookman Old Style"/>
      <family val="1"/>
    </font>
    <font>
      <sz val="14"/>
      <color rgb="FFFF0000"/>
      <name val="Bookman Old Style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name val="Calibri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Bookman Old Style"/>
      <family val="1"/>
    </font>
    <font>
      <sz val="9"/>
      <color rgb="FF000000"/>
      <name val="Arial"/>
      <family val="2"/>
    </font>
    <font>
      <sz val="14"/>
      <color theme="1"/>
      <name val="Bookman Old Style"/>
      <family val="1"/>
    </font>
    <font>
      <b/>
      <sz val="11"/>
      <name val="Calibri"/>
      <family val="2"/>
    </font>
    <font>
      <b/>
      <sz val="14"/>
      <name val="Calibri"/>
      <family val="2"/>
    </font>
    <font>
      <sz val="9"/>
      <color theme="1"/>
      <name val="Bookman Old Style"/>
      <family val="1"/>
    </font>
    <font>
      <sz val="12"/>
      <color rgb="FFFF0000"/>
      <name val="Bookman Old Style"/>
      <family val="1"/>
    </font>
    <font>
      <i/>
      <sz val="12"/>
      <color rgb="FFFF0000"/>
      <name val="Bookman Old Style"/>
      <family val="1"/>
    </font>
    <font>
      <b/>
      <sz val="11"/>
      <color theme="1"/>
      <name val="Bookman Old Style"/>
      <family val="1"/>
    </font>
    <font>
      <b/>
      <sz val="15"/>
      <color rgb="FFFF0000"/>
      <name val="Times New Roman"/>
      <family val="1"/>
    </font>
    <font>
      <b/>
      <sz val="14"/>
      <color rgb="FFFF0000"/>
      <name val="Bookman Old Style"/>
      <family val="1"/>
    </font>
    <font>
      <b/>
      <sz val="12"/>
      <color rgb="FF000000"/>
      <name val="Arial"/>
      <family val="2"/>
    </font>
    <font>
      <sz val="12"/>
      <name val="Calibri"/>
      <family val="2"/>
    </font>
    <font>
      <sz val="12"/>
      <color rgb="FF000000"/>
      <name val="Arial"/>
      <family val="2"/>
    </font>
    <font>
      <sz val="16"/>
      <name val="Bookman Old Style"/>
      <family val="1"/>
    </font>
    <font>
      <sz val="11"/>
      <color rgb="FFFF0000"/>
      <name val="Bookman Old Style"/>
      <family val="1"/>
    </font>
    <font>
      <sz val="11.5"/>
      <name val="Bookman Old Style"/>
      <family val="1"/>
    </font>
    <font>
      <sz val="11"/>
      <color rgb="FFFF0000"/>
      <name val="Calibri"/>
      <family val="2"/>
    </font>
    <font>
      <b/>
      <sz val="12"/>
      <color rgb="FFFF0000"/>
      <name val="Bookman Old Style"/>
      <family val="1"/>
    </font>
    <font>
      <b/>
      <sz val="11"/>
      <color rgb="FFFF0000"/>
      <name val="Bookman Old Style"/>
      <family val="1"/>
    </font>
    <font>
      <b/>
      <sz val="14"/>
      <color rgb="FFFF0000"/>
      <name val="Calibri"/>
      <family val="2"/>
    </font>
    <font>
      <b/>
      <sz val="10"/>
      <color rgb="FFFF0000"/>
      <name val="Bookman Old Style"/>
      <family val="1"/>
    </font>
    <font>
      <b/>
      <sz val="18"/>
      <name val="Bookman Old Style"/>
      <family val="1"/>
    </font>
    <font>
      <b/>
      <sz val="48"/>
      <color theme="1"/>
      <name val="Calibri"/>
      <family val="2"/>
      <scheme val="minor"/>
    </font>
    <font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5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indexed="64"/>
      </top>
      <bottom/>
      <diagonal/>
    </border>
    <border>
      <left style="medium">
        <color rgb="FF000000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</borders>
  <cellStyleXfs count="9">
    <xf numFmtId="0" fontId="0" fillId="0" borderId="0">
      <alignment vertical="center"/>
    </xf>
    <xf numFmtId="9" fontId="2" fillId="0" borderId="0">
      <alignment vertical="top"/>
      <protection locked="0"/>
    </xf>
    <xf numFmtId="0" fontId="5" fillId="0" borderId="0">
      <protection locked="0"/>
    </xf>
    <xf numFmtId="0" fontId="4" fillId="0" borderId="0"/>
    <xf numFmtId="0" fontId="3" fillId="0" borderId="0">
      <protection locked="0"/>
    </xf>
    <xf numFmtId="9" fontId="4" fillId="0" borderId="0" applyFont="0" applyFill="0" applyBorder="0" applyAlignment="0" applyProtection="0"/>
    <xf numFmtId="0" fontId="7" fillId="0" borderId="0"/>
    <xf numFmtId="0" fontId="1" fillId="0" borderId="0"/>
    <xf numFmtId="0" fontId="68" fillId="0" borderId="0"/>
  </cellStyleXfs>
  <cellXfs count="906">
    <xf numFmtId="0" fontId="0" fillId="0" borderId="0" xfId="0">
      <alignment vertical="center"/>
    </xf>
    <xf numFmtId="0" fontId="0" fillId="4" borderId="0" xfId="0" applyFill="1" applyAlignment="1"/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0" fontId="18" fillId="0" borderId="54" xfId="0" applyFont="1" applyBorder="1" applyAlignment="1">
      <alignment vertical="top" wrapText="1"/>
    </xf>
    <xf numFmtId="0" fontId="17" fillId="0" borderId="5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4" borderId="0" xfId="0" applyFont="1" applyFill="1" applyAlignment="1">
      <alignment vertical="center"/>
    </xf>
    <xf numFmtId="0" fontId="25" fillId="0" borderId="0" xfId="0" applyFont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0" fontId="25" fillId="0" borderId="0" xfId="0" applyFont="1" applyBorder="1" applyAlignment="1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/>
    <xf numFmtId="165" fontId="33" fillId="8" borderId="54" xfId="3" applyNumberFormat="1" applyFont="1" applyFill="1" applyBorder="1" applyAlignment="1">
      <alignment horizontal="center" vertical="center"/>
    </xf>
    <xf numFmtId="2" fontId="8" fillId="8" borderId="54" xfId="0" applyNumberFormat="1" applyFont="1" applyFill="1" applyBorder="1" applyAlignment="1">
      <alignment horizontal="center" vertical="center" wrapText="1"/>
    </xf>
    <xf numFmtId="0" fontId="33" fillId="8" borderId="54" xfId="0" applyFont="1" applyFill="1" applyBorder="1" applyAlignment="1">
      <alignment horizontal="center" vertical="center"/>
    </xf>
    <xf numFmtId="0" fontId="9" fillId="8" borderId="54" xfId="0" applyFont="1" applyFill="1" applyBorder="1" applyAlignment="1">
      <alignment horizontal="center" vertical="center"/>
    </xf>
    <xf numFmtId="165" fontId="31" fillId="9" borderId="54" xfId="3" applyNumberFormat="1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/>
    </xf>
    <xf numFmtId="166" fontId="0" fillId="0" borderId="0" xfId="0" applyNumberFormat="1" applyAlignment="1"/>
    <xf numFmtId="0" fontId="10" fillId="0" borderId="0" xfId="0" applyFont="1" applyAlignment="1">
      <alignment horizontal="center"/>
    </xf>
    <xf numFmtId="10" fontId="10" fillId="8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27" xfId="0" applyFont="1" applyBorder="1" applyAlignment="1">
      <alignment vertical="top" wrapText="1"/>
    </xf>
    <xf numFmtId="0" fontId="19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20" fillId="0" borderId="0" xfId="0" applyFont="1">
      <alignment vertical="center"/>
    </xf>
    <xf numFmtId="0" fontId="33" fillId="2" borderId="0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0" fillId="0" borderId="0" xfId="0" applyFont="1" applyBorder="1" applyAlignment="1"/>
    <xf numFmtId="0" fontId="33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0" fillId="4" borderId="54" xfId="0" applyFill="1" applyBorder="1" applyAlignment="1"/>
    <xf numFmtId="0" fontId="25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28" fillId="0" borderId="0" xfId="0" applyFont="1" applyBorder="1" applyAlignment="1">
      <alignment wrapText="1"/>
    </xf>
    <xf numFmtId="20" fontId="30" fillId="0" borderId="0" xfId="0" applyNumberFormat="1" applyFont="1">
      <alignment vertical="center"/>
    </xf>
    <xf numFmtId="0" fontId="34" fillId="2" borderId="4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20" fontId="30" fillId="2" borderId="0" xfId="0" applyNumberFormat="1" applyFont="1" applyFill="1" applyBorder="1" applyAlignment="1">
      <alignment horizontal="center" vertical="center" wrapText="1"/>
    </xf>
    <xf numFmtId="20" fontId="30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/>
    <xf numFmtId="0" fontId="35" fillId="2" borderId="0" xfId="0" applyFont="1" applyFill="1" applyAlignment="1">
      <alignment horizontal="left" vertical="center" wrapText="1"/>
    </xf>
    <xf numFmtId="0" fontId="30" fillId="0" borderId="0" xfId="0" applyFont="1" applyAlignment="1"/>
    <xf numFmtId="0" fontId="34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4" fillId="0" borderId="0" xfId="0" applyFont="1" applyAlignment="1">
      <alignment wrapText="1"/>
    </xf>
    <xf numFmtId="0" fontId="30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 textRotation="90" wrapText="1"/>
    </xf>
    <xf numFmtId="0" fontId="30" fillId="0" borderId="0" xfId="0" applyFont="1" applyBorder="1" applyAlignment="1">
      <alignment horizontal="center" vertical="center" wrapText="1"/>
    </xf>
    <xf numFmtId="0" fontId="20" fillId="0" borderId="0" xfId="0" applyFont="1" applyAlignment="1"/>
    <xf numFmtId="0" fontId="2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center" vertical="center" textRotation="90" wrapText="1"/>
    </xf>
    <xf numFmtId="0" fontId="25" fillId="0" borderId="0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0" borderId="0" xfId="0" applyFont="1" applyAlignment="1"/>
    <xf numFmtId="0" fontId="37" fillId="0" borderId="43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8" fillId="0" borderId="0" xfId="0" applyFont="1" applyAlignment="1"/>
    <xf numFmtId="0" fontId="38" fillId="0" borderId="0" xfId="0" applyFont="1" applyAlignment="1">
      <alignment wrapText="1"/>
    </xf>
    <xf numFmtId="0" fontId="38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40" fillId="0" borderId="0" xfId="0" applyFont="1" applyAlignment="1"/>
    <xf numFmtId="0" fontId="23" fillId="2" borderId="33" xfId="0" applyFont="1" applyFill="1" applyBorder="1" applyAlignment="1">
      <alignment vertical="center" wrapText="1"/>
    </xf>
    <xf numFmtId="0" fontId="23" fillId="2" borderId="32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37" fillId="0" borderId="39" xfId="0" applyFont="1" applyBorder="1" applyAlignment="1"/>
    <xf numFmtId="0" fontId="41" fillId="2" borderId="0" xfId="0" applyFont="1" applyFill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2" borderId="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 wrapText="1"/>
    </xf>
    <xf numFmtId="14" fontId="30" fillId="2" borderId="0" xfId="0" applyNumberFormat="1" applyFont="1" applyFill="1" applyBorder="1" applyAlignment="1">
      <alignment horizontal="center" vertical="center" wrapText="1"/>
    </xf>
    <xf numFmtId="0" fontId="49" fillId="6" borderId="54" xfId="0" applyFont="1" applyFill="1" applyBorder="1" applyAlignment="1">
      <alignment horizontal="center" vertical="center" wrapText="1"/>
    </xf>
    <xf numFmtId="0" fontId="50" fillId="7" borderId="54" xfId="0" applyFont="1" applyFill="1" applyBorder="1" applyAlignment="1">
      <alignment horizontal="center" vertical="center" wrapText="1"/>
    </xf>
    <xf numFmtId="0" fontId="50" fillId="5" borderId="54" xfId="0" applyFont="1" applyFill="1" applyBorder="1" applyAlignment="1">
      <alignment horizontal="center" vertical="center" wrapText="1"/>
    </xf>
    <xf numFmtId="20" fontId="50" fillId="5" borderId="54" xfId="0" applyNumberFormat="1" applyFont="1" applyFill="1" applyBorder="1" applyAlignment="1">
      <alignment horizontal="center" vertical="center" wrapText="1"/>
    </xf>
    <xf numFmtId="0" fontId="51" fillId="7" borderId="54" xfId="0" applyFont="1" applyFill="1" applyBorder="1" applyAlignment="1">
      <alignment horizontal="center" vertical="center" wrapText="1"/>
    </xf>
    <xf numFmtId="0" fontId="51" fillId="5" borderId="54" xfId="0" applyFont="1" applyFill="1" applyBorder="1" applyAlignment="1">
      <alignment horizontal="center" vertical="center" wrapText="1"/>
    </xf>
    <xf numFmtId="0" fontId="52" fillId="0" borderId="54" xfId="0" applyFont="1" applyBorder="1" applyAlignment="1">
      <alignment horizontal="center" vertical="center" wrapText="1"/>
    </xf>
    <xf numFmtId="20" fontId="52" fillId="0" borderId="54" xfId="0" applyNumberFormat="1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54" fillId="4" borderId="54" xfId="0" applyFont="1" applyFill="1" applyBorder="1" applyAlignment="1">
      <alignment horizontal="center" vertical="center"/>
    </xf>
    <xf numFmtId="0" fontId="14" fillId="0" borderId="4" xfId="7" applyFont="1" applyBorder="1" applyAlignment="1">
      <alignment horizontal="center" vertical="center" wrapText="1"/>
    </xf>
    <xf numFmtId="0" fontId="51" fillId="0" borderId="4" xfId="7" applyFont="1" applyBorder="1"/>
    <xf numFmtId="0" fontId="14" fillId="0" borderId="4" xfId="7" applyFont="1" applyBorder="1" applyAlignment="1">
      <alignment horizontal="center" vertical="center"/>
    </xf>
    <xf numFmtId="0" fontId="14" fillId="0" borderId="43" xfId="7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 wrapText="1"/>
    </xf>
    <xf numFmtId="0" fontId="26" fillId="2" borderId="59" xfId="0" applyFont="1" applyFill="1" applyBorder="1" applyAlignment="1">
      <alignment horizontal="left" vertical="center" wrapText="1"/>
    </xf>
    <xf numFmtId="0" fontId="26" fillId="2" borderId="54" xfId="0" applyFont="1" applyFill="1" applyBorder="1" applyAlignment="1">
      <alignment horizontal="left" vertical="center" wrapText="1"/>
    </xf>
    <xf numFmtId="0" fontId="26" fillId="4" borderId="54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54" fillId="0" borderId="0" xfId="0" applyFont="1" applyFill="1" applyAlignment="1"/>
    <xf numFmtId="0" fontId="54" fillId="0" borderId="0" xfId="0" applyFont="1" applyAlignment="1"/>
    <xf numFmtId="0" fontId="54" fillId="0" borderId="0" xfId="0" applyFont="1" applyBorder="1" applyAlignment="1"/>
    <xf numFmtId="46" fontId="30" fillId="0" borderId="0" xfId="0" applyNumberFormat="1" applyFont="1">
      <alignment vertical="center"/>
    </xf>
    <xf numFmtId="46" fontId="54" fillId="0" borderId="0" xfId="0" applyNumberFormat="1" applyFont="1" applyFill="1" applyBorder="1" applyAlignment="1">
      <alignment horizontal="center"/>
    </xf>
    <xf numFmtId="46" fontId="30" fillId="0" borderId="0" xfId="0" applyNumberFormat="1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 vertical="center" shrinkToFit="1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46" fontId="30" fillId="4" borderId="12" xfId="0" applyNumberFormat="1" applyFont="1" applyFill="1" applyBorder="1" applyAlignment="1">
      <alignment horizontal="center" vertical="center"/>
    </xf>
    <xf numFmtId="20" fontId="30" fillId="4" borderId="0" xfId="0" applyNumberFormat="1" applyFont="1" applyFill="1" applyBorder="1" applyAlignment="1">
      <alignment horizontal="center" vertical="center" shrinkToFit="1"/>
    </xf>
    <xf numFmtId="46" fontId="30" fillId="0" borderId="0" xfId="0" applyNumberFormat="1" applyFont="1" applyFill="1" applyAlignment="1"/>
    <xf numFmtId="46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/>
    <xf numFmtId="0" fontId="30" fillId="0" borderId="0" xfId="0" applyFont="1" applyFill="1" applyBorder="1" applyAlignment="1"/>
    <xf numFmtId="20" fontId="30" fillId="0" borderId="0" xfId="0" applyNumberFormat="1" applyFont="1" applyFill="1" applyAlignment="1"/>
    <xf numFmtId="46" fontId="30" fillId="0" borderId="0" xfId="0" applyNumberFormat="1" applyFont="1" applyFill="1" applyBorder="1" applyAlignment="1">
      <alignment vertical="center"/>
    </xf>
    <xf numFmtId="20" fontId="30" fillId="0" borderId="0" xfId="0" applyNumberFormat="1" applyFont="1" applyFill="1" applyBorder="1" applyAlignment="1">
      <alignment horizontal="center" shrinkToFit="1"/>
    </xf>
    <xf numFmtId="20" fontId="30" fillId="0" borderId="0" xfId="0" applyNumberFormat="1" applyFont="1" applyFill="1" applyBorder="1" applyAlignment="1"/>
    <xf numFmtId="0" fontId="30" fillId="4" borderId="54" xfId="0" applyFont="1" applyFill="1" applyBorder="1" applyAlignment="1">
      <alignment horizontal="left" vertical="center" wrapText="1"/>
    </xf>
    <xf numFmtId="0" fontId="30" fillId="0" borderId="54" xfId="0" applyFont="1" applyBorder="1" applyAlignment="1">
      <alignment horizontal="center"/>
    </xf>
    <xf numFmtId="46" fontId="30" fillId="0" borderId="54" xfId="0" applyNumberFormat="1" applyFont="1" applyBorder="1" applyAlignment="1">
      <alignment horizontal="center" vertical="center" wrapText="1"/>
    </xf>
    <xf numFmtId="46" fontId="30" fillId="0" borderId="0" xfId="0" applyNumberFormat="1" applyFont="1" applyBorder="1">
      <alignment vertical="center"/>
    </xf>
    <xf numFmtId="0" fontId="26" fillId="0" borderId="0" xfId="0" applyFont="1">
      <alignment vertical="center"/>
    </xf>
    <xf numFmtId="46" fontId="25" fillId="0" borderId="0" xfId="0" applyNumberFormat="1" applyFont="1" applyBorder="1" applyAlignment="1">
      <alignment vertical="center"/>
    </xf>
    <xf numFmtId="20" fontId="25" fillId="0" borderId="0" xfId="0" applyNumberFormat="1" applyFont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center"/>
    </xf>
    <xf numFmtId="0" fontId="30" fillId="4" borderId="0" xfId="0" applyFont="1" applyFill="1" applyBorder="1" applyAlignment="1">
      <alignment horizontal="left" vertical="center" wrapText="1"/>
    </xf>
    <xf numFmtId="0" fontId="28" fillId="0" borderId="0" xfId="0" applyFont="1">
      <alignment vertical="center"/>
    </xf>
    <xf numFmtId="0" fontId="28" fillId="0" borderId="0" xfId="0" applyFont="1" applyAlignment="1"/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57" fillId="0" borderId="0" xfId="0" applyFont="1" applyBorder="1" applyAlignment="1">
      <alignment horizontal="left" vertical="center"/>
    </xf>
    <xf numFmtId="0" fontId="58" fillId="0" borderId="0" xfId="0" applyFont="1" applyBorder="1" applyAlignment="1">
      <alignment horizontal="left" vertical="center" wrapText="1"/>
    </xf>
    <xf numFmtId="0" fontId="28" fillId="0" borderId="54" xfId="0" applyFont="1" applyBorder="1" applyAlignment="1">
      <alignment horizontal="center"/>
    </xf>
    <xf numFmtId="0" fontId="60" fillId="0" borderId="0" xfId="0" applyFont="1" applyAlignment="1">
      <alignment vertical="center"/>
    </xf>
    <xf numFmtId="0" fontId="60" fillId="0" borderId="0" xfId="0" applyFont="1">
      <alignment vertical="center"/>
    </xf>
    <xf numFmtId="0" fontId="61" fillId="0" borderId="0" xfId="0" applyFont="1" applyBorder="1">
      <alignment vertical="center"/>
    </xf>
    <xf numFmtId="0" fontId="62" fillId="2" borderId="0" xfId="0" applyFont="1" applyFill="1" applyBorder="1" applyAlignment="1">
      <alignment vertical="center" wrapText="1"/>
    </xf>
    <xf numFmtId="0" fontId="60" fillId="0" borderId="0" xfId="0" applyFont="1" applyBorder="1" applyAlignment="1">
      <alignment vertical="center"/>
    </xf>
    <xf numFmtId="0" fontId="60" fillId="2" borderId="0" xfId="0" applyFont="1" applyFill="1" applyBorder="1" applyAlignment="1">
      <alignment vertical="center" wrapText="1"/>
    </xf>
    <xf numFmtId="0" fontId="60" fillId="0" borderId="0" xfId="0" applyFont="1" applyBorder="1" applyAlignment="1">
      <alignment horizontal="center" vertical="center" wrapText="1"/>
    </xf>
    <xf numFmtId="0" fontId="60" fillId="0" borderId="54" xfId="0" applyFont="1" applyBorder="1" applyAlignment="1">
      <alignment vertical="center"/>
    </xf>
    <xf numFmtId="0" fontId="60" fillId="2" borderId="64" xfId="0" applyFont="1" applyFill="1" applyBorder="1" applyAlignment="1">
      <alignment horizontal="center" vertical="center" wrapText="1"/>
    </xf>
    <xf numFmtId="0" fontId="60" fillId="2" borderId="0" xfId="0" applyFont="1" applyFill="1" applyAlignment="1">
      <alignment vertical="center"/>
    </xf>
    <xf numFmtId="0" fontId="60" fillId="0" borderId="0" xfId="0" applyFont="1" applyBorder="1" applyAlignment="1">
      <alignment horizontal="center" vertical="center"/>
    </xf>
    <xf numFmtId="0" fontId="61" fillId="0" borderId="0" xfId="0" applyFont="1">
      <alignment vertical="center"/>
    </xf>
    <xf numFmtId="0" fontId="60" fillId="0" borderId="54" xfId="0" applyFont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 wrapText="1"/>
    </xf>
    <xf numFmtId="0" fontId="60" fillId="2" borderId="36" xfId="0" applyFont="1" applyFill="1" applyBorder="1" applyAlignment="1">
      <alignment horizontal="left" vertical="center" wrapText="1"/>
    </xf>
    <xf numFmtId="0" fontId="60" fillId="2" borderId="0" xfId="0" applyFont="1" applyFill="1" applyBorder="1" applyAlignment="1">
      <alignment horizontal="left" vertical="center" wrapText="1"/>
    </xf>
    <xf numFmtId="0" fontId="60" fillId="0" borderId="54" xfId="0" applyFont="1" applyBorder="1" applyAlignment="1">
      <alignment vertical="center" wrapText="1"/>
    </xf>
    <xf numFmtId="0" fontId="40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 wrapText="1"/>
    </xf>
    <xf numFmtId="46" fontId="14" fillId="4" borderId="54" xfId="0" applyNumberFormat="1" applyFont="1" applyFill="1" applyBorder="1" applyAlignment="1">
      <alignment horizontal="center" vertical="center" wrapText="1"/>
    </xf>
    <xf numFmtId="0" fontId="30" fillId="4" borderId="54" xfId="0" applyFont="1" applyFill="1" applyBorder="1" applyAlignment="1">
      <alignment horizontal="center"/>
    </xf>
    <xf numFmtId="0" fontId="30" fillId="4" borderId="54" xfId="0" applyFont="1" applyFill="1" applyBorder="1" applyAlignment="1">
      <alignment horizontal="center" vertical="center" wrapText="1"/>
    </xf>
    <xf numFmtId="14" fontId="50" fillId="5" borderId="54" xfId="0" applyNumberFormat="1" applyFont="1" applyFill="1" applyBorder="1" applyAlignment="1">
      <alignment horizontal="center" vertical="center" wrapText="1"/>
    </xf>
    <xf numFmtId="14" fontId="64" fillId="0" borderId="54" xfId="0" applyNumberFormat="1" applyFont="1" applyBorder="1" applyAlignment="1">
      <alignment horizontal="center" vertical="center" wrapText="1"/>
    </xf>
    <xf numFmtId="0" fontId="11" fillId="4" borderId="0" xfId="0" applyFont="1" applyFill="1" applyAlignment="1">
      <alignment horizontal="right"/>
    </xf>
    <xf numFmtId="0" fontId="12" fillId="5" borderId="53" xfId="0" applyFont="1" applyFill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30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center" vertical="top"/>
    </xf>
    <xf numFmtId="46" fontId="30" fillId="4" borderId="54" xfId="0" applyNumberFormat="1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8" fillId="2" borderId="54" xfId="0" applyFont="1" applyFill="1" applyBorder="1" applyAlignment="1">
      <alignment horizontal="left" vertical="center" wrapText="1"/>
    </xf>
    <xf numFmtId="0" fontId="65" fillId="0" borderId="0" xfId="0" applyFont="1" applyAlignment="1"/>
    <xf numFmtId="0" fontId="66" fillId="0" borderId="0" xfId="0" applyFont="1" applyAlignment="1"/>
    <xf numFmtId="0" fontId="28" fillId="0" borderId="0" xfId="0" applyFont="1" applyBorder="1" applyAlignment="1"/>
    <xf numFmtId="0" fontId="50" fillId="0" borderId="0" xfId="0" applyFont="1" applyAlignment="1"/>
    <xf numFmtId="0" fontId="50" fillId="0" borderId="0" xfId="0" applyFont="1">
      <alignment vertical="center"/>
    </xf>
    <xf numFmtId="0" fontId="53" fillId="0" borderId="0" xfId="0" applyFont="1" applyAlignment="1">
      <alignment vertical="center"/>
    </xf>
    <xf numFmtId="0" fontId="53" fillId="0" borderId="0" xfId="0" applyFont="1" applyAlignment="1"/>
    <xf numFmtId="0" fontId="53" fillId="0" borderId="0" xfId="0" applyFont="1">
      <alignment vertical="center"/>
    </xf>
    <xf numFmtId="0" fontId="50" fillId="0" borderId="0" xfId="0" applyFont="1" applyAlignment="1">
      <alignment vertical="top" wrapText="1"/>
    </xf>
    <xf numFmtId="0" fontId="50" fillId="0" borderId="0" xfId="0" applyFont="1" applyAlignment="1">
      <alignment wrapText="1"/>
    </xf>
    <xf numFmtId="0" fontId="50" fillId="0" borderId="54" xfId="0" applyFont="1" applyBorder="1" applyAlignment="1">
      <alignment vertical="center" wrapText="1"/>
    </xf>
    <xf numFmtId="0" fontId="50" fillId="0" borderId="54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/>
    </xf>
    <xf numFmtId="0" fontId="50" fillId="0" borderId="0" xfId="0" applyFont="1" applyBorder="1" applyAlignment="1"/>
    <xf numFmtId="0" fontId="33" fillId="2" borderId="0" xfId="0" applyFont="1" applyFill="1" applyAlignment="1">
      <alignment horizontal="left" vertical="center" wrapText="1"/>
    </xf>
    <xf numFmtId="0" fontId="50" fillId="0" borderId="54" xfId="0" applyFont="1" applyBorder="1" applyAlignment="1">
      <alignment horizontal="center" vertical="center"/>
    </xf>
    <xf numFmtId="0" fontId="71" fillId="0" borderId="0" xfId="0" applyFont="1" applyAlignment="1">
      <alignment horizontal="left" vertical="center" wrapText="1"/>
    </xf>
    <xf numFmtId="0" fontId="71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6" fillId="0" borderId="0" xfId="0" applyFont="1" applyAlignment="1">
      <alignment horizont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7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72" fillId="0" borderId="0" xfId="0" applyFont="1" applyBorder="1" applyAlignment="1">
      <alignment horizontal="left" vertical="center" wrapText="1"/>
    </xf>
    <xf numFmtId="0" fontId="70" fillId="0" borderId="0" xfId="0" applyFont="1" applyBorder="1" applyAlignment="1">
      <alignment horizontal="left" vertical="center" wrapText="1"/>
    </xf>
    <xf numFmtId="0" fontId="73" fillId="0" borderId="0" xfId="0" applyFont="1" applyBorder="1" applyAlignment="1">
      <alignment horizontal="left" vertical="center" wrapText="1"/>
    </xf>
    <xf numFmtId="0" fontId="71" fillId="0" borderId="0" xfId="0" applyFont="1" applyBorder="1" applyAlignment="1">
      <alignment horizontal="left" vertical="center" wrapText="1"/>
    </xf>
    <xf numFmtId="0" fontId="71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46" fontId="54" fillId="4" borderId="5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8" fillId="4" borderId="54" xfId="0" applyFont="1" applyFill="1" applyBorder="1" applyAlignment="1">
      <alignment horizontal="center" vertical="center"/>
    </xf>
    <xf numFmtId="0" fontId="37" fillId="0" borderId="71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40" fillId="0" borderId="54" xfId="0" applyFont="1" applyBorder="1">
      <alignment vertical="center"/>
    </xf>
    <xf numFmtId="0" fontId="78" fillId="0" borderId="54" xfId="0" applyFont="1" applyBorder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40" fillId="0" borderId="0" xfId="0" applyFont="1">
      <alignment vertical="center"/>
    </xf>
    <xf numFmtId="0" fontId="28" fillId="2" borderId="64" xfId="0" applyFont="1" applyFill="1" applyBorder="1" applyAlignment="1">
      <alignment horizontal="center" vertical="center" wrapText="1"/>
    </xf>
    <xf numFmtId="0" fontId="28" fillId="2" borderId="41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left" vertical="center"/>
    </xf>
    <xf numFmtId="164" fontId="79" fillId="0" borderId="54" xfId="0" applyNumberFormat="1" applyFont="1" applyBorder="1" applyAlignment="1">
      <alignment horizontal="center" vertical="center"/>
    </xf>
    <xf numFmtId="46" fontId="30" fillId="0" borderId="54" xfId="1" quotePrefix="1" applyNumberFormat="1" applyFont="1" applyBorder="1" applyAlignment="1" applyProtection="1">
      <alignment horizontal="center" vertical="center" wrapText="1"/>
    </xf>
    <xf numFmtId="0" fontId="23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8" fillId="0" borderId="54" xfId="0" applyFont="1" applyBorder="1" applyAlignment="1">
      <alignment horizontal="center" vertical="center" wrapText="1"/>
    </xf>
    <xf numFmtId="0" fontId="80" fillId="0" borderId="0" xfId="0" applyFont="1" applyAlignment="1"/>
    <xf numFmtId="0" fontId="80" fillId="4" borderId="54" xfId="0" applyFont="1" applyFill="1" applyBorder="1" applyAlignment="1">
      <alignment horizontal="center" vertical="center"/>
    </xf>
    <xf numFmtId="0" fontId="48" fillId="4" borderId="54" xfId="0" applyFont="1" applyFill="1" applyBorder="1" applyAlignment="1">
      <alignment horizontal="center" vertical="center"/>
    </xf>
    <xf numFmtId="0" fontId="80" fillId="0" borderId="54" xfId="0" applyFont="1" applyBorder="1" applyAlignment="1">
      <alignment horizontal="center"/>
    </xf>
    <xf numFmtId="0" fontId="48" fillId="0" borderId="54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/>
    </xf>
    <xf numFmtId="17" fontId="80" fillId="0" borderId="0" xfId="0" applyNumberFormat="1" applyFont="1" applyBorder="1" applyAlignment="1">
      <alignment horizontal="center"/>
    </xf>
    <xf numFmtId="0" fontId="48" fillId="4" borderId="0" xfId="0" applyFont="1" applyFill="1" applyBorder="1" applyAlignment="1">
      <alignment vertical="center"/>
    </xf>
    <xf numFmtId="0" fontId="48" fillId="4" borderId="0" xfId="0" applyFont="1" applyFill="1" applyBorder="1" applyAlignment="1">
      <alignment horizontal="center" vertical="center"/>
    </xf>
    <xf numFmtId="0" fontId="80" fillId="0" borderId="0" xfId="0" applyFont="1" applyBorder="1" applyAlignment="1"/>
    <xf numFmtId="0" fontId="48" fillId="0" borderId="0" xfId="0" applyFont="1" applyBorder="1" applyAlignment="1"/>
    <xf numFmtId="0" fontId="48" fillId="0" borderId="0" xfId="0" applyFont="1" applyBorder="1" applyAlignment="1">
      <alignment horizontal="center" vertical="center"/>
    </xf>
    <xf numFmtId="17" fontId="80" fillId="0" borderId="0" xfId="0" applyNumberFormat="1" applyFont="1" applyBorder="1" applyAlignment="1"/>
    <xf numFmtId="0" fontId="0" fillId="0" borderId="0" xfId="0" applyBorder="1" applyAlignment="1"/>
    <xf numFmtId="0" fontId="12" fillId="0" borderId="0" xfId="0" applyFont="1" applyBorder="1" applyAlignment="1"/>
    <xf numFmtId="0" fontId="12" fillId="0" borderId="0" xfId="0" applyFont="1" applyAlignment="1"/>
    <xf numFmtId="0" fontId="30" fillId="4" borderId="54" xfId="0" applyFont="1" applyFill="1" applyBorder="1" applyAlignment="1">
      <alignment horizontal="center" vertical="center" shrinkToFit="1"/>
    </xf>
    <xf numFmtId="20" fontId="30" fillId="2" borderId="54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54" xfId="0" applyFont="1" applyBorder="1" applyAlignment="1">
      <alignment horizontal="center" vertical="center" wrapText="1"/>
    </xf>
    <xf numFmtId="46" fontId="30" fillId="4" borderId="54" xfId="1" applyNumberFormat="1" applyFont="1" applyFill="1" applyBorder="1" applyAlignment="1" applyProtection="1">
      <alignment horizontal="center" vertical="center" wrapText="1"/>
    </xf>
    <xf numFmtId="20" fontId="0" fillId="4" borderId="54" xfId="0" applyNumberFormat="1" applyFill="1" applyBorder="1" applyAlignment="1"/>
    <xf numFmtId="0" fontId="81" fillId="0" borderId="0" xfId="0" applyFont="1" applyAlignment="1">
      <alignment horizontal="left" vertical="center"/>
    </xf>
    <xf numFmtId="0" fontId="82" fillId="0" borderId="0" xfId="0" applyFont="1" applyAlignment="1">
      <alignment horizontal="left" vertical="center"/>
    </xf>
    <xf numFmtId="0" fontId="81" fillId="2" borderId="0" xfId="0" applyFont="1" applyFill="1" applyAlignment="1">
      <alignment horizontal="left" vertical="center" wrapText="1"/>
    </xf>
    <xf numFmtId="0" fontId="81" fillId="2" borderId="0" xfId="0" applyFont="1" applyFill="1" applyAlignment="1">
      <alignment horizontal="center" vertical="center" wrapText="1"/>
    </xf>
    <xf numFmtId="0" fontId="81" fillId="0" borderId="0" xfId="0" applyFont="1" applyAlignment="1">
      <alignment horizontal="left" vertical="center" wrapText="1"/>
    </xf>
    <xf numFmtId="0" fontId="82" fillId="0" borderId="0" xfId="0" applyFont="1" applyAlignment="1">
      <alignment horizontal="left" vertical="center" wrapText="1"/>
    </xf>
    <xf numFmtId="46" fontId="30" fillId="4" borderId="54" xfId="0" applyNumberFormat="1" applyFont="1" applyFill="1" applyBorder="1" applyAlignment="1">
      <alignment horizontal="center" vertical="center"/>
    </xf>
    <xf numFmtId="0" fontId="30" fillId="4" borderId="54" xfId="0" applyFont="1" applyFill="1" applyBorder="1" applyAlignment="1">
      <alignment horizontal="center" shrinkToFit="1"/>
    </xf>
    <xf numFmtId="46" fontId="30" fillId="4" borderId="0" xfId="0" applyNumberFormat="1" applyFont="1" applyFill="1" applyBorder="1" applyAlignment="1">
      <alignment horizontal="center" vertical="center" shrinkToFit="1"/>
    </xf>
    <xf numFmtId="46" fontId="30" fillId="4" borderId="0" xfId="0" applyNumberFormat="1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shrinkToFit="1"/>
    </xf>
    <xf numFmtId="46" fontId="30" fillId="0" borderId="0" xfId="1" applyNumberFormat="1" applyFont="1" applyBorder="1" applyAlignment="1" applyProtection="1">
      <alignment horizontal="center" vertical="center" wrapText="1"/>
    </xf>
    <xf numFmtId="46" fontId="30" fillId="0" borderId="0" xfId="1" quotePrefix="1" applyNumberFormat="1" applyFont="1" applyBorder="1" applyAlignment="1" applyProtection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8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6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2" borderId="5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77" fillId="0" borderId="0" xfId="0" applyFont="1" applyBorder="1" applyAlignment="1"/>
    <xf numFmtId="0" fontId="51" fillId="0" borderId="0" xfId="0" applyFont="1" applyBorder="1" applyAlignment="1">
      <alignment vertical="center" wrapText="1"/>
    </xf>
    <xf numFmtId="0" fontId="83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20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17" fillId="0" borderId="0" xfId="0" applyFont="1" applyBorder="1" applyAlignment="1"/>
    <xf numFmtId="0" fontId="26" fillId="0" borderId="0" xfId="0" applyFont="1" applyAlignment="1">
      <alignment horizontal="left" vertical="center" wrapText="1"/>
    </xf>
    <xf numFmtId="0" fontId="26" fillId="0" borderId="54" xfId="0" applyFont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46" fontId="30" fillId="0" borderId="0" xfId="0" applyNumberFormat="1" applyFont="1" applyAlignment="1">
      <alignment horizontal="left" vertical="center" wrapText="1"/>
    </xf>
    <xf numFmtId="0" fontId="26" fillId="2" borderId="0" xfId="0" applyFont="1" applyFill="1" applyBorder="1" applyAlignment="1">
      <alignment vertical="center" wrapText="1"/>
    </xf>
    <xf numFmtId="0" fontId="26" fillId="0" borderId="4" xfId="0" applyFont="1" applyBorder="1">
      <alignment vertical="center"/>
    </xf>
    <xf numFmtId="0" fontId="26" fillId="2" borderId="33" xfId="0" applyFont="1" applyFill="1" applyBorder="1" applyAlignment="1">
      <alignment horizontal="left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46" fontId="26" fillId="0" borderId="61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/>
    </xf>
    <xf numFmtId="0" fontId="7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6" fontId="30" fillId="4" borderId="54" xfId="1" quotePrefix="1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54" xfId="0" applyFont="1" applyBorder="1" applyAlignment="1">
      <alignment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54" xfId="0" applyFont="1" applyBorder="1" applyAlignment="1">
      <alignment horizontal="center"/>
    </xf>
    <xf numFmtId="0" fontId="12" fillId="0" borderId="0" xfId="0" applyFont="1">
      <alignment vertical="center"/>
    </xf>
    <xf numFmtId="0" fontId="87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87" fillId="0" borderId="0" xfId="0" applyFont="1" applyBorder="1">
      <alignment vertical="center"/>
    </xf>
    <xf numFmtId="0" fontId="87" fillId="0" borderId="0" xfId="0" applyFont="1" applyAlignment="1">
      <alignment vertical="center"/>
    </xf>
    <xf numFmtId="0" fontId="86" fillId="0" borderId="0" xfId="0" applyFont="1" applyAlignment="1">
      <alignment horizontal="left" vertical="center" wrapText="1"/>
    </xf>
    <xf numFmtId="0" fontId="87" fillId="0" borderId="0" xfId="0" applyFont="1" applyAlignment="1">
      <alignment vertical="center" wrapText="1"/>
    </xf>
    <xf numFmtId="0" fontId="88" fillId="0" borderId="0" xfId="0" applyFont="1" applyAlignment="1">
      <alignment horizontal="left" vertical="center" wrapText="1"/>
    </xf>
    <xf numFmtId="0" fontId="34" fillId="2" borderId="54" xfId="0" applyFont="1" applyFill="1" applyBorder="1" applyAlignment="1">
      <alignment horizontal="center" vertical="center" wrapText="1"/>
    </xf>
    <xf numFmtId="0" fontId="30" fillId="0" borderId="22" xfId="0" applyFont="1" applyBorder="1">
      <alignment vertical="center"/>
    </xf>
    <xf numFmtId="0" fontId="77" fillId="5" borderId="22" xfId="0" applyFont="1" applyFill="1" applyBorder="1" applyAlignment="1">
      <alignment vertical="center" wrapText="1"/>
    </xf>
    <xf numFmtId="0" fontId="77" fillId="5" borderId="59" xfId="0" applyFont="1" applyFill="1" applyBorder="1" applyAlignment="1">
      <alignment vertical="center" wrapText="1"/>
    </xf>
    <xf numFmtId="46" fontId="81" fillId="0" borderId="0" xfId="0" applyNumberFormat="1" applyFont="1">
      <alignment vertical="center"/>
    </xf>
    <xf numFmtId="0" fontId="81" fillId="0" borderId="0" xfId="0" applyFont="1">
      <alignment vertical="center"/>
    </xf>
    <xf numFmtId="46" fontId="81" fillId="4" borderId="0" xfId="0" applyNumberFormat="1" applyFont="1" applyFill="1">
      <alignment vertical="center"/>
    </xf>
    <xf numFmtId="0" fontId="81" fillId="4" borderId="0" xfId="0" applyFont="1" applyFill="1">
      <alignment vertical="center"/>
    </xf>
    <xf numFmtId="20" fontId="34" fillId="2" borderId="54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67" fillId="2" borderId="0" xfId="0" applyFont="1" applyFill="1" applyBorder="1" applyAlignment="1">
      <alignment horizontal="center" vertical="center" wrapText="1"/>
    </xf>
    <xf numFmtId="0" fontId="89" fillId="2" borderId="54" xfId="0" applyFont="1" applyFill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90" fillId="0" borderId="64" xfId="0" applyFont="1" applyBorder="1" applyAlignment="1">
      <alignment horizontal="center" vertical="center" wrapText="1"/>
    </xf>
    <xf numFmtId="0" fontId="90" fillId="0" borderId="38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left" vertical="center" wrapText="1"/>
    </xf>
    <xf numFmtId="0" fontId="9" fillId="4" borderId="54" xfId="0" applyFont="1" applyFill="1" applyBorder="1" applyAlignment="1">
      <alignment horizontal="center" vertical="center"/>
    </xf>
    <xf numFmtId="0" fontId="28" fillId="0" borderId="54" xfId="0" applyFont="1" applyBorder="1" applyAlignment="1">
      <alignment vertical="center" wrapText="1"/>
    </xf>
    <xf numFmtId="0" fontId="91" fillId="2" borderId="54" xfId="0" applyFont="1" applyFill="1" applyBorder="1" applyAlignment="1">
      <alignment horizontal="left" vertical="center" wrapText="1"/>
    </xf>
    <xf numFmtId="0" fontId="91" fillId="2" borderId="22" xfId="0" applyFont="1" applyFill="1" applyBorder="1" applyAlignment="1">
      <alignment horizontal="left" vertical="center" wrapText="1"/>
    </xf>
    <xf numFmtId="0" fontId="91" fillId="4" borderId="54" xfId="0" applyFont="1" applyFill="1" applyBorder="1" applyAlignment="1">
      <alignment horizontal="left" vertical="center" wrapText="1"/>
    </xf>
    <xf numFmtId="0" fontId="91" fillId="0" borderId="59" xfId="0" applyFont="1" applyBorder="1" applyAlignment="1">
      <alignment vertical="center" wrapText="1"/>
    </xf>
    <xf numFmtId="0" fontId="91" fillId="0" borderId="54" xfId="0" applyFont="1" applyBorder="1" applyAlignment="1">
      <alignment vertical="center" wrapText="1"/>
    </xf>
    <xf numFmtId="0" fontId="91" fillId="0" borderId="22" xfId="0" applyFont="1" applyBorder="1" applyAlignment="1">
      <alignment vertical="center" wrapText="1"/>
    </xf>
    <xf numFmtId="0" fontId="92" fillId="0" borderId="0" xfId="0" applyFont="1">
      <alignment vertical="center"/>
    </xf>
    <xf numFmtId="0" fontId="67" fillId="0" borderId="0" xfId="0" applyFont="1">
      <alignment vertical="center"/>
    </xf>
    <xf numFmtId="0" fontId="93" fillId="0" borderId="0" xfId="0" applyFont="1">
      <alignment vertical="center"/>
    </xf>
    <xf numFmtId="0" fontId="90" fillId="0" borderId="54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left" vertical="center" wrapText="1"/>
    </xf>
    <xf numFmtId="0" fontId="92" fillId="0" borderId="54" xfId="0" applyFont="1" applyBorder="1">
      <alignment vertical="center"/>
    </xf>
    <xf numFmtId="0" fontId="94" fillId="0" borderId="54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/>
    </xf>
    <xf numFmtId="167" fontId="92" fillId="0" borderId="54" xfId="0" applyNumberFormat="1" applyFont="1" applyBorder="1" applyAlignment="1">
      <alignment horizontal="center" vertical="center"/>
    </xf>
    <xf numFmtId="168" fontId="92" fillId="0" borderId="54" xfId="0" applyNumberFormat="1" applyFont="1" applyBorder="1" applyAlignment="1">
      <alignment horizontal="center" vertical="center"/>
    </xf>
    <xf numFmtId="0" fontId="92" fillId="0" borderId="54" xfId="0" applyFont="1" applyBorder="1" applyAlignment="1">
      <alignment horizontal="center" vertical="center"/>
    </xf>
    <xf numFmtId="0" fontId="90" fillId="2" borderId="54" xfId="0" applyFont="1" applyFill="1" applyBorder="1" applyAlignment="1">
      <alignment horizontal="center" vertical="center" wrapText="1"/>
    </xf>
    <xf numFmtId="0" fontId="95" fillId="0" borderId="54" xfId="0" applyFont="1" applyBorder="1" applyAlignment="1">
      <alignment horizontal="center" vertical="center"/>
    </xf>
    <xf numFmtId="0" fontId="96" fillId="4" borderId="54" xfId="0" applyFont="1" applyFill="1" applyBorder="1" applyAlignment="1">
      <alignment horizontal="center" vertical="center" wrapText="1"/>
    </xf>
    <xf numFmtId="0" fontId="96" fillId="0" borderId="54" xfId="0" applyFont="1" applyBorder="1" applyAlignment="1">
      <alignment horizontal="center" vertical="center" wrapText="1"/>
    </xf>
    <xf numFmtId="165" fontId="31" fillId="4" borderId="54" xfId="3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center" vertical="center"/>
    </xf>
    <xf numFmtId="167" fontId="92" fillId="0" borderId="54" xfId="0" applyNumberFormat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48" fillId="4" borderId="54" xfId="0" applyFont="1" applyFill="1" applyBorder="1" applyAlignment="1">
      <alignment horizontal="center" vertical="center" wrapText="1"/>
    </xf>
    <xf numFmtId="0" fontId="80" fillId="0" borderId="54" xfId="0" applyFont="1" applyBorder="1" applyAlignment="1">
      <alignment horizontal="center" vertical="center"/>
    </xf>
    <xf numFmtId="17" fontId="80" fillId="0" borderId="54" xfId="0" applyNumberFormat="1" applyFont="1" applyBorder="1" applyAlignment="1">
      <alignment horizontal="center" vertical="center"/>
    </xf>
    <xf numFmtId="0" fontId="78" fillId="0" borderId="59" xfId="0" applyFont="1" applyBorder="1" applyAlignment="1">
      <alignment horizontal="right" vertical="center"/>
    </xf>
    <xf numFmtId="0" fontId="28" fillId="2" borderId="54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5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0" fontId="26" fillId="4" borderId="54" xfId="0" applyFont="1" applyFill="1" applyBorder="1" applyAlignment="1">
      <alignment horizontal="center" vertical="center" wrapText="1"/>
    </xf>
    <xf numFmtId="0" fontId="26" fillId="4" borderId="43" xfId="0" applyFont="1" applyFill="1" applyBorder="1" applyAlignment="1">
      <alignment horizontal="center" vertical="center" wrapText="1"/>
    </xf>
    <xf numFmtId="0" fontId="26" fillId="4" borderId="54" xfId="0" applyFont="1" applyFill="1" applyBorder="1" applyAlignment="1">
      <alignment horizontal="left" vertical="center" wrapText="1"/>
    </xf>
    <xf numFmtId="0" fontId="30" fillId="0" borderId="54" xfId="0" applyFont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9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48" fillId="6" borderId="54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54" fillId="4" borderId="54" xfId="0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54" fillId="4" borderId="5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4" fillId="4" borderId="55" xfId="0" applyFont="1" applyFill="1" applyBorder="1" applyAlignment="1">
      <alignment horizontal="center" vertical="center"/>
    </xf>
    <xf numFmtId="0" fontId="26" fillId="0" borderId="44" xfId="0" applyFont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54" fillId="4" borderId="45" xfId="0" applyFont="1" applyFill="1" applyBorder="1" applyAlignment="1">
      <alignment horizontal="center" vertical="center"/>
    </xf>
    <xf numFmtId="0" fontId="26" fillId="4" borderId="4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20" fontId="26" fillId="2" borderId="54" xfId="0" applyNumberFormat="1" applyFont="1" applyFill="1" applyBorder="1" applyAlignment="1">
      <alignment horizontal="center" vertical="center" wrapText="1"/>
    </xf>
    <xf numFmtId="0" fontId="24" fillId="2" borderId="66" xfId="0" applyFont="1" applyFill="1" applyBorder="1" applyAlignment="1">
      <alignment horizontal="center" vertical="center" wrapText="1"/>
    </xf>
    <xf numFmtId="20" fontId="26" fillId="2" borderId="59" xfId="0" applyNumberFormat="1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20" fontId="26" fillId="2" borderId="12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89" fillId="0" borderId="12" xfId="0" applyFont="1" applyBorder="1" applyAlignment="1">
      <alignment horizontal="center" vertical="center" wrapText="1"/>
    </xf>
    <xf numFmtId="0" fontId="89" fillId="2" borderId="12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47" fillId="4" borderId="52" xfId="0" applyFont="1" applyFill="1" applyBorder="1" applyAlignment="1"/>
    <xf numFmtId="0" fontId="47" fillId="4" borderId="0" xfId="0" applyFont="1" applyFill="1" applyBorder="1" applyAlignment="1"/>
    <xf numFmtId="0" fontId="23" fillId="4" borderId="0" xfId="0" applyFont="1" applyFill="1" applyBorder="1" applyAlignment="1">
      <alignment horizontal="left"/>
    </xf>
    <xf numFmtId="0" fontId="47" fillId="4" borderId="0" xfId="0" applyFont="1" applyFill="1" applyBorder="1" applyAlignment="1">
      <alignment horizontal="left"/>
    </xf>
    <xf numFmtId="0" fontId="48" fillId="6" borderId="0" xfId="0" applyFont="1" applyFill="1" applyBorder="1" applyAlignment="1">
      <alignment horizontal="left" vertical="center" wrapText="1"/>
    </xf>
    <xf numFmtId="0" fontId="0" fillId="4" borderId="0" xfId="0" applyFill="1" applyBorder="1" applyAlignment="1"/>
    <xf numFmtId="0" fontId="48" fillId="5" borderId="54" xfId="0" applyFont="1" applyFill="1" applyBorder="1" applyAlignment="1">
      <alignment horizontal="center" vertical="center" wrapText="1"/>
    </xf>
    <xf numFmtId="0" fontId="48" fillId="6" borderId="54" xfId="0" applyFont="1" applyFill="1" applyBorder="1" applyAlignment="1">
      <alignment vertical="center" wrapText="1"/>
    </xf>
    <xf numFmtId="0" fontId="49" fillId="5" borderId="54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47" fillId="4" borderId="36" xfId="0" applyFont="1" applyFill="1" applyBorder="1" applyAlignment="1"/>
    <xf numFmtId="0" fontId="20" fillId="2" borderId="59" xfId="0" applyFont="1" applyFill="1" applyBorder="1" applyAlignment="1">
      <alignment horizontal="left" vertical="center" wrapText="1"/>
    </xf>
    <xf numFmtId="0" fontId="24" fillId="4" borderId="54" xfId="0" applyFont="1" applyFill="1" applyBorder="1" applyAlignment="1">
      <alignment horizontal="left" vertical="center" wrapText="1"/>
    </xf>
    <xf numFmtId="0" fontId="24" fillId="4" borderId="12" xfId="0" applyFont="1" applyFill="1" applyBorder="1" applyAlignment="1">
      <alignment horizontal="left" vertical="center" wrapText="1"/>
    </xf>
    <xf numFmtId="0" fontId="26" fillId="2" borderId="58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93" fillId="2" borderId="0" xfId="0" applyFont="1" applyFill="1" applyAlignment="1">
      <alignment horizontal="left" vertical="center"/>
    </xf>
    <xf numFmtId="0" fontId="93" fillId="2" borderId="0" xfId="0" applyFont="1" applyFill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4" fillId="4" borderId="0" xfId="0" applyFont="1" applyFill="1" applyBorder="1" applyAlignment="1">
      <alignment horizontal="center" vertical="center" wrapText="1"/>
    </xf>
    <xf numFmtId="20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 wrapText="1"/>
    </xf>
    <xf numFmtId="20" fontId="26" fillId="0" borderId="12" xfId="0" applyNumberFormat="1" applyFont="1" applyBorder="1" applyAlignment="1">
      <alignment horizontal="center" vertical="center" wrapText="1"/>
    </xf>
    <xf numFmtId="14" fontId="26" fillId="0" borderId="45" xfId="0" applyNumberFormat="1" applyFont="1" applyBorder="1" applyAlignment="1">
      <alignment horizontal="center" vertical="center" wrapText="1"/>
    </xf>
    <xf numFmtId="0" fontId="26" fillId="4" borderId="0" xfId="0" applyFont="1" applyFill="1" applyBorder="1" applyAlignment="1">
      <alignment vertical="center"/>
    </xf>
    <xf numFmtId="0" fontId="32" fillId="0" borderId="0" xfId="0" applyFont="1" applyBorder="1">
      <alignment vertical="center"/>
    </xf>
    <xf numFmtId="20" fontId="54" fillId="4" borderId="54" xfId="0" applyNumberFormat="1" applyFont="1" applyFill="1" applyBorder="1" applyAlignment="1">
      <alignment horizontal="center" vertical="center"/>
    </xf>
    <xf numFmtId="0" fontId="54" fillId="4" borderId="54" xfId="0" applyFont="1" applyFill="1" applyBorder="1" applyAlignment="1">
      <alignment horizontal="center" vertical="center" wrapText="1"/>
    </xf>
    <xf numFmtId="0" fontId="30" fillId="0" borderId="54" xfId="0" applyFont="1" applyBorder="1" applyAlignment="1">
      <alignment vertical="center" wrapText="1"/>
    </xf>
    <xf numFmtId="0" fontId="54" fillId="4" borderId="27" xfId="0" applyFont="1" applyFill="1" applyBorder="1" applyAlignment="1">
      <alignment vertical="center" wrapText="1"/>
    </xf>
    <xf numFmtId="0" fontId="54" fillId="4" borderId="0" xfId="0" applyFont="1" applyFill="1" applyBorder="1" applyAlignment="1">
      <alignment vertical="center" wrapText="1"/>
    </xf>
    <xf numFmtId="0" fontId="54" fillId="4" borderId="54" xfId="0" applyFont="1" applyFill="1" applyBorder="1" applyAlignment="1">
      <alignment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3" fillId="2" borderId="0" xfId="0" applyFont="1" applyFill="1" applyBorder="1" applyAlignment="1">
      <alignment vertical="top"/>
    </xf>
    <xf numFmtId="2" fontId="26" fillId="0" borderId="54" xfId="0" applyNumberFormat="1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 wrapText="1"/>
    </xf>
    <xf numFmtId="20" fontId="26" fillId="4" borderId="23" xfId="0" applyNumberFormat="1" applyFont="1" applyFill="1" applyBorder="1" applyAlignment="1">
      <alignment horizontal="center" vertical="center" wrapText="1"/>
    </xf>
    <xf numFmtId="20" fontId="26" fillId="4" borderId="54" xfId="0" applyNumberFormat="1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left" vertical="center" wrapText="1"/>
    </xf>
    <xf numFmtId="0" fontId="26" fillId="4" borderId="10" xfId="0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0" fontId="26" fillId="4" borderId="10" xfId="0" applyNumberFormat="1" applyFont="1" applyFill="1" applyBorder="1" applyAlignment="1">
      <alignment horizontal="center" vertical="center"/>
    </xf>
    <xf numFmtId="0" fontId="26" fillId="4" borderId="55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20" fontId="26" fillId="0" borderId="10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left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6" fillId="0" borderId="10" xfId="0" quotePrefix="1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2" fontId="26" fillId="0" borderId="12" xfId="0" applyNumberFormat="1" applyFont="1" applyBorder="1" applyAlignment="1">
      <alignment horizontal="center" vertical="center"/>
    </xf>
    <xf numFmtId="20" fontId="26" fillId="0" borderId="12" xfId="0" applyNumberFormat="1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 wrapText="1"/>
    </xf>
    <xf numFmtId="0" fontId="24" fillId="4" borderId="64" xfId="0" applyFont="1" applyFill="1" applyBorder="1" applyAlignment="1">
      <alignment horizontal="left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2" borderId="64" xfId="0" applyFont="1" applyFill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20" fontId="26" fillId="0" borderId="62" xfId="0" applyNumberFormat="1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2" fillId="2" borderId="81" xfId="0" applyFont="1" applyFill="1" applyBorder="1" applyAlignment="1">
      <alignment horizontal="center" vertical="center" wrapText="1"/>
    </xf>
    <xf numFmtId="0" fontId="22" fillId="2" borderId="82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89" fillId="0" borderId="10" xfId="0" applyFont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 wrapText="1"/>
    </xf>
    <xf numFmtId="0" fontId="89" fillId="2" borderId="41" xfId="0" applyFont="1" applyFill="1" applyBorder="1" applyAlignment="1">
      <alignment horizontal="center" vertical="center" wrapText="1"/>
    </xf>
    <xf numFmtId="0" fontId="54" fillId="4" borderId="51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9" fillId="8" borderId="27" xfId="0" applyFont="1" applyFill="1" applyBorder="1" applyAlignment="1">
      <alignment horizontal="left" vertical="center"/>
    </xf>
    <xf numFmtId="0" fontId="26" fillId="2" borderId="60" xfId="0" applyFont="1" applyFill="1" applyBorder="1" applyAlignment="1">
      <alignment horizontal="left" vertical="center" wrapText="1"/>
    </xf>
    <xf numFmtId="0" fontId="26" fillId="2" borderId="27" xfId="0" applyFont="1" applyFill="1" applyBorder="1" applyAlignment="1">
      <alignment horizontal="left" vertical="center" wrapText="1"/>
    </xf>
    <xf numFmtId="0" fontId="91" fillId="2" borderId="27" xfId="0" applyFont="1" applyFill="1" applyBorder="1" applyAlignment="1">
      <alignment horizontal="left" vertical="center" wrapText="1"/>
    </xf>
    <xf numFmtId="0" fontId="26" fillId="2" borderId="35" xfId="0" applyFont="1" applyFill="1" applyBorder="1" applyAlignment="1">
      <alignment horizontal="left" vertical="center" wrapText="1"/>
    </xf>
    <xf numFmtId="0" fontId="26" fillId="2" borderId="50" xfId="0" applyFont="1" applyFill="1" applyBorder="1" applyAlignment="1">
      <alignment horizontal="left" vertical="center" wrapText="1"/>
    </xf>
    <xf numFmtId="0" fontId="26" fillId="0" borderId="27" xfId="0" applyFont="1" applyBorder="1" applyAlignment="1">
      <alignment vertical="center" wrapText="1"/>
    </xf>
    <xf numFmtId="0" fontId="26" fillId="2" borderId="27" xfId="0" applyFont="1" applyFill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4" borderId="68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4" borderId="78" xfId="0" applyFont="1" applyFill="1" applyBorder="1" applyAlignment="1">
      <alignment horizontal="center" vertical="center"/>
    </xf>
    <xf numFmtId="14" fontId="26" fillId="2" borderId="54" xfId="0" applyNumberFormat="1" applyFont="1" applyFill="1" applyBorder="1" applyAlignment="1">
      <alignment horizontal="center" vertical="center" wrapText="1"/>
    </xf>
    <xf numFmtId="14" fontId="26" fillId="2" borderId="12" xfId="0" applyNumberFormat="1" applyFont="1" applyFill="1" applyBorder="1" applyAlignment="1">
      <alignment horizontal="center" vertical="center" wrapText="1"/>
    </xf>
    <xf numFmtId="14" fontId="26" fillId="2" borderId="6" xfId="0" applyNumberFormat="1" applyFont="1" applyFill="1" applyBorder="1" applyAlignment="1">
      <alignment horizontal="center" vertical="center" wrapText="1"/>
    </xf>
    <xf numFmtId="14" fontId="26" fillId="2" borderId="74" xfId="0" applyNumberFormat="1" applyFont="1" applyFill="1" applyBorder="1" applyAlignment="1">
      <alignment horizontal="center" vertical="center" wrapText="1"/>
    </xf>
    <xf numFmtId="0" fontId="81" fillId="4" borderId="54" xfId="0" applyFont="1" applyFill="1" applyBorder="1" applyAlignment="1">
      <alignment horizontal="center" vertical="center" wrapText="1"/>
    </xf>
    <xf numFmtId="0" fontId="81" fillId="4" borderId="54" xfId="0" applyFont="1" applyFill="1" applyBorder="1" applyAlignment="1">
      <alignment horizontal="center" vertical="center" shrinkToFit="1"/>
    </xf>
    <xf numFmtId="46" fontId="81" fillId="4" borderId="54" xfId="0" applyNumberFormat="1" applyFont="1" applyFill="1" applyBorder="1" applyAlignment="1">
      <alignment horizontal="center" vertical="center"/>
    </xf>
    <xf numFmtId="46" fontId="81" fillId="4" borderId="54" xfId="0" applyNumberFormat="1" applyFont="1" applyFill="1" applyBorder="1" applyAlignment="1">
      <alignment horizontal="center" vertical="center" wrapText="1"/>
    </xf>
    <xf numFmtId="46" fontId="81" fillId="4" borderId="54" xfId="1" applyNumberFormat="1" applyFont="1" applyFill="1" applyBorder="1" applyAlignment="1" applyProtection="1">
      <alignment horizontal="center" vertical="center" wrapText="1"/>
    </xf>
    <xf numFmtId="0" fontId="81" fillId="4" borderId="54" xfId="0" applyFont="1" applyFill="1" applyBorder="1" applyAlignment="1">
      <alignment horizontal="center" shrinkToFit="1"/>
    </xf>
    <xf numFmtId="0" fontId="34" fillId="4" borderId="0" xfId="0" applyFont="1" applyFill="1" applyAlignment="1">
      <alignment horizontal="left" vertical="center"/>
    </xf>
    <xf numFmtId="0" fontId="34" fillId="4" borderId="0" xfId="0" applyFont="1" applyFill="1" applyBorder="1" applyAlignment="1">
      <alignment horizontal="center" vertical="top"/>
    </xf>
    <xf numFmtId="0" fontId="82" fillId="4" borderId="0" xfId="0" applyFont="1" applyFill="1" applyAlignment="1">
      <alignment horizontal="left" vertical="center" wrapText="1"/>
    </xf>
    <xf numFmtId="0" fontId="81" fillId="4" borderId="0" xfId="0" applyFont="1" applyFill="1" applyAlignment="1">
      <alignment horizontal="left" vertical="center" wrapText="1"/>
    </xf>
    <xf numFmtId="0" fontId="30" fillId="4" borderId="0" xfId="0" applyFont="1" applyFill="1" applyAlignment="1">
      <alignment horizontal="left" vertical="center" wrapText="1"/>
    </xf>
    <xf numFmtId="0" fontId="30" fillId="4" borderId="0" xfId="0" applyFont="1" applyFill="1">
      <alignment vertical="center"/>
    </xf>
    <xf numFmtId="0" fontId="20" fillId="4" borderId="59" xfId="0" applyFont="1" applyFill="1" applyBorder="1" applyAlignment="1">
      <alignment horizontal="left" vertical="center" wrapText="1"/>
    </xf>
    <xf numFmtId="20" fontId="30" fillId="4" borderId="0" xfId="0" applyNumberFormat="1" applyFont="1" applyFill="1" applyBorder="1" applyAlignment="1"/>
    <xf numFmtId="46" fontId="30" fillId="4" borderId="0" xfId="0" applyNumberFormat="1" applyFont="1" applyFill="1" applyBorder="1" applyAlignment="1">
      <alignment horizontal="center"/>
    </xf>
    <xf numFmtId="0" fontId="30" fillId="4" borderId="0" xfId="0" applyFont="1" applyFill="1" applyAlignment="1"/>
    <xf numFmtId="0" fontId="30" fillId="4" borderId="0" xfId="0" applyFont="1" applyFill="1" applyBorder="1" applyAlignment="1"/>
    <xf numFmtId="0" fontId="20" fillId="4" borderId="54" xfId="0" applyFont="1" applyFill="1" applyBorder="1" applyAlignment="1">
      <alignment horizontal="left" vertical="center" wrapText="1"/>
    </xf>
    <xf numFmtId="0" fontId="54" fillId="4" borderId="0" xfId="0" applyFont="1" applyFill="1" applyBorder="1" applyAlignment="1"/>
    <xf numFmtId="46" fontId="54" fillId="4" borderId="0" xfId="0" applyNumberFormat="1" applyFont="1" applyFill="1" applyBorder="1" applyAlignment="1">
      <alignment horizontal="center"/>
    </xf>
    <xf numFmtId="0" fontId="54" fillId="4" borderId="0" xfId="0" applyFont="1" applyFill="1" applyAlignment="1"/>
    <xf numFmtId="0" fontId="94" fillId="4" borderId="59" xfId="0" applyFont="1" applyFill="1" applyBorder="1" applyAlignment="1">
      <alignment horizontal="left" vertical="center" wrapText="1"/>
    </xf>
    <xf numFmtId="46" fontId="30" fillId="4" borderId="0" xfId="0" applyNumberFormat="1" applyFont="1" applyFill="1">
      <alignment vertical="center"/>
    </xf>
    <xf numFmtId="0" fontId="91" fillId="4" borderId="22" xfId="0" applyFont="1" applyFill="1" applyBorder="1" applyAlignment="1">
      <alignment horizontal="left" vertical="center" wrapText="1"/>
    </xf>
    <xf numFmtId="0" fontId="30" fillId="4" borderId="0" xfId="0" applyFont="1" applyFill="1" applyAlignment="1">
      <alignment vertical="center"/>
    </xf>
    <xf numFmtId="46" fontId="93" fillId="0" borderId="0" xfId="0" applyNumberFormat="1" applyFont="1" applyBorder="1" applyAlignment="1">
      <alignment horizontal="center" vertical="center" wrapText="1"/>
    </xf>
    <xf numFmtId="46" fontId="93" fillId="4" borderId="0" xfId="0" applyNumberFormat="1" applyFont="1" applyFill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4" borderId="54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top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26" fillId="0" borderId="54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10" fontId="26" fillId="0" borderId="77" xfId="0" applyNumberFormat="1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10" fontId="26" fillId="2" borderId="6" xfId="0" applyNumberFormat="1" applyFont="1" applyFill="1" applyBorder="1" applyAlignment="1">
      <alignment horizontal="center" vertical="center" wrapText="1"/>
    </xf>
    <xf numFmtId="0" fontId="26" fillId="2" borderId="73" xfId="0" applyFont="1" applyFill="1" applyBorder="1" applyAlignment="1">
      <alignment horizontal="center" vertical="center" wrapText="1"/>
    </xf>
    <xf numFmtId="10" fontId="26" fillId="0" borderId="6" xfId="0" applyNumberFormat="1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10" fontId="26" fillId="0" borderId="6" xfId="0" applyNumberFormat="1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/>
    </xf>
    <xf numFmtId="20" fontId="26" fillId="2" borderId="54" xfId="0" applyNumberFormat="1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20" fontId="26" fillId="0" borderId="54" xfId="0" applyNumberFormat="1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3" fillId="4" borderId="44" xfId="0" applyFont="1" applyFill="1" applyBorder="1" applyAlignment="1">
      <alignment horizontal="right" vertical="center" wrapText="1"/>
    </xf>
    <xf numFmtId="0" fontId="23" fillId="4" borderId="12" xfId="0" applyFont="1" applyFill="1" applyBorder="1" applyAlignment="1">
      <alignment horizontal="right" vertical="center" wrapText="1"/>
    </xf>
    <xf numFmtId="0" fontId="97" fillId="0" borderId="62" xfId="0" applyFont="1" applyBorder="1" applyAlignment="1">
      <alignment horizontal="center" vertical="center"/>
    </xf>
    <xf numFmtId="0" fontId="97" fillId="0" borderId="64" xfId="0" applyFont="1" applyBorder="1" applyAlignment="1">
      <alignment horizontal="center" vertical="center"/>
    </xf>
    <xf numFmtId="0" fontId="97" fillId="0" borderId="65" xfId="0" applyFont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4" fillId="3" borderId="15" xfId="0" applyFont="1" applyFill="1" applyBorder="1" applyAlignment="1">
      <alignment horizontal="left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10" fontId="26" fillId="0" borderId="74" xfId="0" applyNumberFormat="1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79" xfId="0" applyFont="1" applyBorder="1" applyAlignment="1">
      <alignment horizontal="right" vertical="center" wrapText="1"/>
    </xf>
    <xf numFmtId="0" fontId="23" fillId="4" borderId="1" xfId="0" applyFont="1" applyFill="1" applyBorder="1" applyAlignment="1">
      <alignment horizontal="right" vertical="center" wrapText="1"/>
    </xf>
    <xf numFmtId="0" fontId="23" fillId="4" borderId="2" xfId="0" applyFont="1" applyFill="1" applyBorder="1" applyAlignment="1">
      <alignment horizontal="right" vertical="center" wrapText="1"/>
    </xf>
    <xf numFmtId="0" fontId="23" fillId="4" borderId="79" xfId="0" applyFont="1" applyFill="1" applyBorder="1" applyAlignment="1">
      <alignment horizontal="right" vertical="center" wrapText="1"/>
    </xf>
    <xf numFmtId="0" fontId="26" fillId="2" borderId="72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0" fillId="2" borderId="0" xfId="0" applyFont="1" applyFill="1" applyBorder="1" applyAlignment="1">
      <alignment horizontal="center" vertical="center" wrapText="1"/>
    </xf>
    <xf numFmtId="0" fontId="61" fillId="0" borderId="54" xfId="0" applyFont="1" applyBorder="1" applyAlignment="1">
      <alignment horizontal="center" vertical="center"/>
    </xf>
    <xf numFmtId="0" fontId="60" fillId="0" borderId="54" xfId="0" applyFont="1" applyBorder="1" applyAlignment="1">
      <alignment horizontal="center" vertical="center"/>
    </xf>
    <xf numFmtId="0" fontId="60" fillId="2" borderId="36" xfId="0" applyFont="1" applyFill="1" applyBorder="1" applyAlignment="1">
      <alignment horizontal="left" vertical="center" wrapText="1"/>
    </xf>
    <xf numFmtId="0" fontId="60" fillId="2" borderId="0" xfId="0" applyFont="1" applyFill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/>
    </xf>
    <xf numFmtId="0" fontId="6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  <xf numFmtId="0" fontId="60" fillId="0" borderId="27" xfId="0" applyFont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top" wrapText="1"/>
    </xf>
    <xf numFmtId="0" fontId="75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/>
    </xf>
    <xf numFmtId="0" fontId="7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73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50" fillId="0" borderId="54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/>
    </xf>
    <xf numFmtId="0" fontId="7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53" fillId="0" borderId="54" xfId="0" applyFont="1" applyBorder="1" applyAlignment="1">
      <alignment horizontal="center" vertical="center"/>
    </xf>
    <xf numFmtId="0" fontId="70" fillId="0" borderId="28" xfId="0" applyFont="1" applyBorder="1" applyAlignment="1">
      <alignment horizontal="center" vertical="center" wrapText="1"/>
    </xf>
    <xf numFmtId="0" fontId="69" fillId="0" borderId="33" xfId="0" applyFont="1" applyBorder="1" applyAlignment="1">
      <alignment vertical="center"/>
    </xf>
    <xf numFmtId="0" fontId="69" fillId="0" borderId="32" xfId="0" applyFont="1" applyBorder="1" applyAlignment="1">
      <alignment vertical="center"/>
    </xf>
    <xf numFmtId="0" fontId="7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7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3" fillId="2" borderId="48" xfId="0" applyFont="1" applyFill="1" applyBorder="1" applyAlignment="1">
      <alignment horizontal="left" vertical="center" wrapText="1"/>
    </xf>
    <xf numFmtId="0" fontId="23" fillId="2" borderId="47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33" fillId="2" borderId="72" xfId="0" applyFont="1" applyFill="1" applyBorder="1" applyAlignment="1">
      <alignment horizontal="left" vertical="center" wrapText="1"/>
    </xf>
    <xf numFmtId="0" fontId="33" fillId="2" borderId="58" xfId="0" applyFont="1" applyFill="1" applyBorder="1" applyAlignment="1">
      <alignment horizontal="left" vertical="center" wrapText="1"/>
    </xf>
    <xf numFmtId="0" fontId="33" fillId="2" borderId="60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6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84" fillId="0" borderId="0" xfId="8" applyFont="1" applyBorder="1" applyAlignment="1">
      <alignment horizontal="right" vertical="center" wrapText="1"/>
    </xf>
    <xf numFmtId="0" fontId="85" fillId="2" borderId="0" xfId="0" applyFont="1" applyFill="1" applyBorder="1" applyAlignment="1">
      <alignment horizontal="righ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33" fillId="2" borderId="0" xfId="0" applyFont="1" applyFill="1" applyAlignment="1">
      <alignment horizont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8" fillId="0" borderId="19" xfId="0" applyFont="1" applyBorder="1" applyAlignment="1">
      <alignment horizontal="center" vertical="center" textRotation="90" wrapText="1"/>
    </xf>
    <xf numFmtId="0" fontId="98" fillId="0" borderId="84" xfId="0" applyFont="1" applyBorder="1" applyAlignment="1">
      <alignment horizontal="center" vertical="center" textRotation="90" wrapText="1"/>
    </xf>
    <xf numFmtId="0" fontId="98" fillId="0" borderId="85" xfId="0" applyFont="1" applyBorder="1" applyAlignment="1">
      <alignment horizontal="center" vertical="center" textRotation="90" wrapText="1"/>
    </xf>
    <xf numFmtId="0" fontId="55" fillId="0" borderId="22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55" fillId="0" borderId="54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34" fillId="0" borderId="82" xfId="0" applyFont="1" applyBorder="1" applyAlignment="1">
      <alignment horizontal="center" vertical="center" wrapText="1"/>
    </xf>
    <xf numFmtId="0" fontId="34" fillId="0" borderId="88" xfId="0" applyFont="1" applyBorder="1" applyAlignment="1">
      <alignment horizontal="center" vertical="center" wrapText="1"/>
    </xf>
    <xf numFmtId="0" fontId="89" fillId="0" borderId="86" xfId="0" applyFont="1" applyBorder="1" applyAlignment="1">
      <alignment horizontal="center" vertical="center" wrapText="1"/>
    </xf>
    <xf numFmtId="0" fontId="89" fillId="0" borderId="87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/>
    </xf>
    <xf numFmtId="0" fontId="48" fillId="6" borderId="6" xfId="0" applyFont="1" applyFill="1" applyBorder="1" applyAlignment="1">
      <alignment horizontal="center" vertical="center" wrapText="1"/>
    </xf>
    <xf numFmtId="0" fontId="48" fillId="6" borderId="26" xfId="0" applyFont="1" applyFill="1" applyBorder="1" applyAlignment="1">
      <alignment horizontal="center" vertical="center" wrapText="1"/>
    </xf>
    <xf numFmtId="0" fontId="48" fillId="6" borderId="27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right" vertical="center" wrapText="1"/>
    </xf>
    <xf numFmtId="0" fontId="53" fillId="5" borderId="54" xfId="0" applyFont="1" applyFill="1" applyBorder="1" applyAlignment="1">
      <alignment horizontal="center" vertical="center" wrapText="1"/>
    </xf>
    <xf numFmtId="17" fontId="49" fillId="5" borderId="54" xfId="0" applyNumberFormat="1" applyFont="1" applyFill="1" applyBorder="1" applyAlignment="1">
      <alignment horizontal="center" vertical="center" wrapText="1"/>
    </xf>
    <xf numFmtId="0" fontId="47" fillId="4" borderId="54" xfId="0" applyFont="1" applyFill="1" applyBorder="1" applyAlignment="1"/>
    <xf numFmtId="17" fontId="77" fillId="5" borderId="54" xfId="0" applyNumberFormat="1" applyFont="1" applyFill="1" applyBorder="1" applyAlignment="1">
      <alignment horizontal="center" vertical="center" wrapText="1"/>
    </xf>
    <xf numFmtId="0" fontId="99" fillId="4" borderId="54" xfId="0" applyFont="1" applyFill="1" applyBorder="1" applyAlignment="1"/>
    <xf numFmtId="0" fontId="11" fillId="4" borderId="54" xfId="0" applyFont="1" applyFill="1" applyBorder="1" applyAlignment="1"/>
    <xf numFmtId="0" fontId="63" fillId="5" borderId="54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/>
    <xf numFmtId="0" fontId="48" fillId="6" borderId="54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59" fillId="0" borderId="16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30" fillId="0" borderId="54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30" fillId="4" borderId="54" xfId="0" applyFont="1" applyFill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54" fillId="0" borderId="27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4" fillId="0" borderId="6" xfId="0" applyFont="1" applyBorder="1" applyAlignment="1"/>
    <xf numFmtId="0" fontId="34" fillId="0" borderId="26" xfId="0" applyFont="1" applyBorder="1" applyAlignment="1"/>
    <xf numFmtId="0" fontId="34" fillId="0" borderId="27" xfId="0" applyFont="1" applyBorder="1" applyAlignment="1"/>
    <xf numFmtId="0" fontId="23" fillId="0" borderId="59" xfId="0" applyFont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20" fontId="34" fillId="2" borderId="4" xfId="0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right" vertical="center" wrapText="1"/>
    </xf>
    <xf numFmtId="0" fontId="26" fillId="0" borderId="27" xfId="0" applyFont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left" vertical="center"/>
    </xf>
    <xf numFmtId="0" fontId="31" fillId="0" borderId="0" xfId="0" applyFont="1" applyAlignment="1">
      <alignment horizontal="right"/>
    </xf>
    <xf numFmtId="0" fontId="26" fillId="0" borderId="4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35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41" fillId="2" borderId="37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54" fillId="4" borderId="6" xfId="0" applyFont="1" applyFill="1" applyBorder="1" applyAlignment="1">
      <alignment horizontal="center" vertical="center" wrapText="1"/>
    </xf>
    <xf numFmtId="0" fontId="54" fillId="4" borderId="26" xfId="0" applyFont="1" applyFill="1" applyBorder="1" applyAlignment="1">
      <alignment horizontal="center" vertical="center" wrapText="1"/>
    </xf>
    <xf numFmtId="0" fontId="54" fillId="4" borderId="27" xfId="0" applyFont="1" applyFill="1" applyBorder="1" applyAlignment="1">
      <alignment horizontal="center" vertical="center" wrapText="1"/>
    </xf>
    <xf numFmtId="0" fontId="54" fillId="4" borderId="54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36" fillId="0" borderId="0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4" fillId="0" borderId="9" xfId="7" applyFont="1" applyBorder="1" applyAlignment="1">
      <alignment horizontal="center" vertical="center"/>
    </xf>
    <xf numFmtId="0" fontId="14" fillId="0" borderId="43" xfId="7" applyFont="1" applyBorder="1" applyAlignment="1">
      <alignment horizontal="center" vertical="center"/>
    </xf>
    <xf numFmtId="0" fontId="14" fillId="0" borderId="10" xfId="7" applyFont="1" applyBorder="1" applyAlignment="1">
      <alignment horizontal="center" vertical="center" wrapText="1"/>
    </xf>
    <xf numFmtId="0" fontId="14" fillId="0" borderId="10" xfId="7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44" fillId="2" borderId="37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56" xfId="0" applyFont="1" applyBorder="1" applyAlignment="1">
      <alignment horizontal="center"/>
    </xf>
    <xf numFmtId="0" fontId="37" fillId="8" borderId="1" xfId="0" applyFont="1" applyFill="1" applyBorder="1" applyAlignment="1">
      <alignment horizontal="left" vertical="center"/>
    </xf>
    <xf numFmtId="0" fontId="37" fillId="8" borderId="2" xfId="0" applyFont="1" applyFill="1" applyBorder="1" applyAlignment="1">
      <alignment horizontal="left" vertical="center"/>
    </xf>
    <xf numFmtId="0" fontId="37" fillId="8" borderId="7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/>
    </xf>
    <xf numFmtId="0" fontId="37" fillId="0" borderId="2" xfId="0" applyFont="1" applyBorder="1" applyAlignment="1">
      <alignment horizontal="left"/>
    </xf>
    <xf numFmtId="0" fontId="37" fillId="0" borderId="7" xfId="0" applyFont="1" applyBorder="1" applyAlignment="1">
      <alignment horizontal="left"/>
    </xf>
    <xf numFmtId="0" fontId="37" fillId="8" borderId="1" xfId="0" applyFont="1" applyFill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8" fillId="4" borderId="54" xfId="0" applyFont="1" applyFill="1" applyBorder="1" applyAlignment="1">
      <alignment horizontal="right" wrapText="1"/>
    </xf>
    <xf numFmtId="0" fontId="81" fillId="0" borderId="6" xfId="0" applyFont="1" applyBorder="1" applyAlignment="1">
      <alignment horizontal="center" vertical="center"/>
    </xf>
    <xf numFmtId="0" fontId="81" fillId="0" borderId="26" xfId="0" applyFont="1" applyBorder="1" applyAlignment="1">
      <alignment horizontal="center" vertical="center"/>
    </xf>
    <xf numFmtId="0" fontId="81" fillId="0" borderId="27" xfId="0" applyFont="1" applyBorder="1" applyAlignment="1">
      <alignment horizontal="center" vertical="center"/>
    </xf>
    <xf numFmtId="0" fontId="66" fillId="4" borderId="6" xfId="0" applyFont="1" applyFill="1" applyBorder="1" applyAlignment="1">
      <alignment horizontal="right" wrapText="1"/>
    </xf>
    <xf numFmtId="0" fontId="66" fillId="4" borderId="26" xfId="0" applyFont="1" applyFill="1" applyBorder="1" applyAlignment="1">
      <alignment horizontal="right" wrapText="1"/>
    </xf>
    <xf numFmtId="0" fontId="66" fillId="4" borderId="27" xfId="0" applyFont="1" applyFill="1" applyBorder="1" applyAlignment="1">
      <alignment horizontal="right" wrapText="1"/>
    </xf>
    <xf numFmtId="0" fontId="25" fillId="0" borderId="2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90" fillId="0" borderId="6" xfId="0" applyFont="1" applyBorder="1" applyAlignment="1">
      <alignment horizontal="right" vertical="center" wrapText="1"/>
    </xf>
    <xf numFmtId="0" fontId="90" fillId="0" borderId="26" xfId="0" applyFont="1" applyBorder="1" applyAlignment="1">
      <alignment horizontal="right" vertical="center" wrapText="1"/>
    </xf>
    <xf numFmtId="0" fontId="90" fillId="0" borderId="27" xfId="0" applyFont="1" applyBorder="1" applyAlignment="1">
      <alignment horizontal="right" vertical="center" wrapText="1"/>
    </xf>
    <xf numFmtId="0" fontId="30" fillId="0" borderId="0" xfId="0" applyFont="1" applyAlignment="1">
      <alignment horizontal="center" vertical="center"/>
    </xf>
    <xf numFmtId="0" fontId="66" fillId="4" borderId="54" xfId="0" applyFont="1" applyFill="1" applyBorder="1" applyAlignment="1">
      <alignment horizontal="center" vertical="center" wrapText="1"/>
    </xf>
    <xf numFmtId="0" fontId="66" fillId="4" borderId="54" xfId="0" applyFont="1" applyFill="1" applyBorder="1" applyAlignment="1">
      <alignment horizontal="left" vertical="center" wrapText="1"/>
    </xf>
    <xf numFmtId="0" fontId="92" fillId="4" borderId="54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80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80" fillId="0" borderId="22" xfId="0" applyFont="1" applyBorder="1" applyAlignment="1">
      <alignment horizontal="center" vertical="center"/>
    </xf>
    <xf numFmtId="0" fontId="80" fillId="0" borderId="59" xfId="0" applyFont="1" applyBorder="1" applyAlignment="1">
      <alignment horizontal="center" vertical="center"/>
    </xf>
    <xf numFmtId="0" fontId="48" fillId="4" borderId="6" xfId="0" applyFont="1" applyFill="1" applyBorder="1" applyAlignment="1">
      <alignment horizontal="center" vertical="center" wrapText="1"/>
    </xf>
    <xf numFmtId="0" fontId="48" fillId="4" borderId="27" xfId="0" applyFont="1" applyFill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72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 wrapText="1"/>
    </xf>
    <xf numFmtId="0" fontId="28" fillId="2" borderId="59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78" fillId="0" borderId="59" xfId="0" applyFont="1" applyBorder="1" applyAlignment="1">
      <alignment horizontal="center" vertical="center"/>
    </xf>
    <xf numFmtId="17" fontId="80" fillId="0" borderId="22" xfId="0" applyNumberFormat="1" applyFont="1" applyBorder="1" applyAlignment="1">
      <alignment horizontal="center" vertical="center"/>
    </xf>
    <xf numFmtId="17" fontId="80" fillId="0" borderId="59" xfId="0" applyNumberFormat="1" applyFont="1" applyBorder="1" applyAlignment="1">
      <alignment horizontal="center" vertical="center"/>
    </xf>
    <xf numFmtId="0" fontId="80" fillId="0" borderId="70" xfId="0" applyFont="1" applyBorder="1" applyAlignment="1">
      <alignment horizontal="center" vertical="center"/>
    </xf>
    <xf numFmtId="0" fontId="80" fillId="0" borderId="35" xfId="0" applyFont="1" applyBorder="1" applyAlignment="1">
      <alignment horizontal="center" vertical="center"/>
    </xf>
    <xf numFmtId="0" fontId="80" fillId="0" borderId="6" xfId="0" applyFont="1" applyBorder="1" applyAlignment="1">
      <alignment horizontal="center" vertical="center"/>
    </xf>
    <xf numFmtId="0" fontId="80" fillId="0" borderId="27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48" fillId="4" borderId="54" xfId="0" applyFont="1" applyFill="1" applyBorder="1" applyAlignment="1">
      <alignment horizontal="center" vertical="center" wrapText="1"/>
    </xf>
    <xf numFmtId="0" fontId="40" fillId="0" borderId="54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0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right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86" fillId="0" borderId="0" xfId="0" applyFont="1" applyAlignment="1">
      <alignment horizontal="left" vertical="center" wrapText="1"/>
    </xf>
    <xf numFmtId="0" fontId="86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87" fillId="0" borderId="0" xfId="0" applyFont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12" fillId="0" borderId="54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6" fillId="0" borderId="0" xfId="0" applyFont="1" applyBorder="1" applyAlignment="1">
      <alignment horizontal="center" vertical="center" wrapText="1"/>
    </xf>
    <xf numFmtId="0" fontId="87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88" fillId="0" borderId="0" xfId="0" applyFont="1" applyBorder="1" applyAlignment="1">
      <alignment horizontal="left" vertical="center" wrapText="1"/>
    </xf>
    <xf numFmtId="0" fontId="86" fillId="0" borderId="28" xfId="0" applyFont="1" applyBorder="1" applyAlignment="1">
      <alignment horizontal="center" vertical="center" wrapText="1"/>
    </xf>
    <xf numFmtId="0" fontId="87" fillId="0" borderId="33" xfId="0" applyFont="1" applyBorder="1" applyAlignment="1">
      <alignment vertical="center"/>
    </xf>
    <xf numFmtId="0" fontId="87" fillId="0" borderId="32" xfId="0" applyFont="1" applyBorder="1" applyAlignment="1">
      <alignment vertical="center"/>
    </xf>
    <xf numFmtId="0" fontId="70" fillId="0" borderId="0" xfId="0" applyFont="1" applyAlignment="1">
      <alignment horizontal="left" vertical="center" wrapText="1"/>
    </xf>
    <xf numFmtId="0" fontId="14" fillId="0" borderId="54" xfId="0" applyFont="1" applyBorder="1" applyAlignment="1">
      <alignment horizontal="center"/>
    </xf>
  </cellXfs>
  <cellStyles count="9">
    <cellStyle name="Normal" xfId="0" builtinId="0"/>
    <cellStyle name="Normal 2" xfId="3"/>
    <cellStyle name="Normal 3" xfId="4"/>
    <cellStyle name="Normal 31" xfId="6"/>
    <cellStyle name="Normal 4" xfId="2"/>
    <cellStyle name="Normal 5" xfId="7"/>
    <cellStyle name="Normal 6" xfId="8"/>
    <cellStyle name="Percent" xfId="1" builtinId="5"/>
    <cellStyle name="Percent 2" xf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504825</xdr:colOff>
      <xdr:row>13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842962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5</xdr:row>
      <xdr:rowOff>9525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435292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12</xdr:row>
      <xdr:rowOff>352425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4914900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428625</xdr:colOff>
      <xdr:row>5</xdr:row>
      <xdr:rowOff>9525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435292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12</xdr:row>
      <xdr:rowOff>352425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4914900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rruption%20MANDUR-%20Day%20wi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NE&amp; Tr"/>
      <sheetName val="CB1"/>
      <sheetName val="CB2"/>
      <sheetName val="CB-3"/>
      <sheetName val="CB-4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Sheet1"/>
      <sheetName val="F13"/>
      <sheetName val="F14"/>
      <sheetName val="F15"/>
      <sheetName val="consum"/>
      <sheetName val="F16"/>
      <sheetName val="Int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B6">
            <v>3</v>
          </cell>
        </row>
        <row r="9">
          <cell r="F9">
            <v>1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W51"/>
  <sheetViews>
    <sheetView topLeftCell="A2" zoomScale="66" zoomScaleNormal="66" workbookViewId="0">
      <selection activeCell="J10" sqref="J10"/>
    </sheetView>
  </sheetViews>
  <sheetFormatPr defaultColWidth="9" defaultRowHeight="15.75"/>
  <cols>
    <col min="1" max="1" width="12.28515625" style="51" customWidth="1"/>
    <col min="2" max="2" width="39.7109375" style="65" customWidth="1"/>
    <col min="3" max="3" width="34.42578125" style="65" customWidth="1"/>
    <col min="4" max="4" width="28.5703125" style="65" customWidth="1"/>
    <col min="5" max="5" width="15.85546875" style="65" customWidth="1"/>
    <col min="6" max="6" width="10.28515625" style="65" customWidth="1"/>
    <col min="7" max="257" width="9" style="65" customWidth="1"/>
    <col min="258" max="16384" width="9" style="51"/>
  </cols>
  <sheetData>
    <row r="1" spans="1:19" ht="17.25" thickBot="1">
      <c r="A1" s="174"/>
      <c r="B1" s="175"/>
      <c r="C1" s="175"/>
      <c r="D1" s="175"/>
      <c r="E1" s="175"/>
      <c r="F1" s="175"/>
      <c r="G1" s="175"/>
    </row>
    <row r="2" spans="1:19" ht="31.5" customHeight="1" thickBot="1">
      <c r="A2" s="771" t="s">
        <v>51</v>
      </c>
      <c r="B2" s="772"/>
      <c r="C2" s="772"/>
      <c r="D2" s="773"/>
      <c r="E2" s="340"/>
      <c r="F2" s="340"/>
      <c r="G2" s="340"/>
      <c r="H2" s="97"/>
      <c r="I2" s="97"/>
      <c r="J2" s="97"/>
      <c r="K2" s="97"/>
      <c r="L2" s="97"/>
    </row>
    <row r="3" spans="1:19" ht="41.25" customHeight="1" thickBot="1">
      <c r="A3" s="774" t="s">
        <v>460</v>
      </c>
      <c r="B3" s="775"/>
      <c r="C3" s="775"/>
      <c r="D3" s="776"/>
      <c r="E3" s="213"/>
      <c r="F3" s="213"/>
      <c r="G3" s="213"/>
      <c r="H3" s="98"/>
      <c r="I3" s="64"/>
      <c r="J3" s="64"/>
      <c r="K3" s="64"/>
      <c r="L3" s="64"/>
      <c r="M3" s="64"/>
      <c r="N3" s="64"/>
      <c r="O3" s="64"/>
      <c r="P3" s="64"/>
      <c r="Q3" s="64"/>
      <c r="R3" s="64"/>
      <c r="S3" s="20"/>
    </row>
    <row r="4" spans="1:19" ht="3" hidden="1" customHeight="1" thickBot="1">
      <c r="A4" s="168"/>
      <c r="B4" s="336"/>
      <c r="C4" s="136"/>
      <c r="D4" s="136"/>
      <c r="E4" s="336"/>
      <c r="F4" s="336"/>
      <c r="G4" s="336"/>
      <c r="H4" s="20"/>
      <c r="I4" s="64"/>
      <c r="J4" s="64"/>
      <c r="K4" s="64"/>
      <c r="L4" s="64"/>
      <c r="M4" s="64"/>
      <c r="N4" s="64"/>
      <c r="O4" s="64"/>
      <c r="P4" s="64"/>
      <c r="Q4" s="64"/>
      <c r="R4" s="64"/>
      <c r="S4" s="20"/>
    </row>
    <row r="5" spans="1:19" ht="67.5" customHeight="1" thickBot="1">
      <c r="A5" s="341" t="s">
        <v>98</v>
      </c>
      <c r="B5" s="342" t="s">
        <v>85</v>
      </c>
      <c r="C5" s="343" t="s">
        <v>244</v>
      </c>
      <c r="D5" s="344" t="s">
        <v>44</v>
      </c>
      <c r="E5" s="336"/>
      <c r="F5" s="336"/>
      <c r="G5" s="336"/>
      <c r="H5" s="20"/>
      <c r="I5" s="66"/>
      <c r="J5" s="66"/>
      <c r="K5" s="66"/>
      <c r="L5" s="66"/>
      <c r="M5" s="66"/>
      <c r="N5" s="66"/>
      <c r="O5" s="66"/>
      <c r="P5" s="66"/>
      <c r="Q5" s="66"/>
      <c r="R5" s="66"/>
      <c r="S5" s="20"/>
    </row>
    <row r="6" spans="1:19" ht="21.75" customHeight="1" thickBot="1">
      <c r="A6" s="345">
        <v>1</v>
      </c>
      <c r="B6" s="126" t="s">
        <v>348</v>
      </c>
      <c r="C6" s="346">
        <f>INTERRUPTION!W12</f>
        <v>0</v>
      </c>
      <c r="D6" s="347">
        <f>INTERRUPTION!X12</f>
        <v>0.44097222222222221</v>
      </c>
      <c r="E6" s="336"/>
      <c r="F6" s="336"/>
      <c r="G6" s="142"/>
      <c r="H6" s="66"/>
      <c r="I6" s="66"/>
      <c r="J6" s="66"/>
      <c r="K6" s="66"/>
      <c r="L6" s="66"/>
      <c r="M6" s="66"/>
      <c r="N6" s="66"/>
      <c r="O6" s="66"/>
      <c r="P6" s="66"/>
      <c r="Q6" s="20"/>
    </row>
    <row r="7" spans="1:19" ht="21.75" customHeight="1" thickBot="1">
      <c r="A7" s="345">
        <v>2</v>
      </c>
      <c r="B7" s="127" t="s">
        <v>349</v>
      </c>
      <c r="C7" s="346">
        <f>INTERRUPTION!W13</f>
        <v>0</v>
      </c>
      <c r="D7" s="347">
        <f>INTERRUPTION!X13</f>
        <v>0.78472222222222221</v>
      </c>
      <c r="E7" s="336"/>
      <c r="F7" s="336"/>
      <c r="G7" s="142"/>
      <c r="H7" s="67"/>
      <c r="I7" s="67"/>
      <c r="J7" s="67"/>
      <c r="K7" s="67"/>
      <c r="L7" s="67"/>
      <c r="M7" s="67"/>
      <c r="N7" s="67"/>
      <c r="O7" s="67"/>
      <c r="P7" s="67"/>
      <c r="Q7" s="20"/>
    </row>
    <row r="8" spans="1:19" ht="21" customHeight="1" thickBot="1">
      <c r="A8" s="345">
        <v>3</v>
      </c>
      <c r="B8" s="391" t="s">
        <v>433</v>
      </c>
      <c r="C8" s="346" t="str">
        <f>INTERRUPTION!W14</f>
        <v>-</v>
      </c>
      <c r="D8" s="347" t="str">
        <f>INTERRUPTION!X14</f>
        <v>-</v>
      </c>
      <c r="E8" s="142"/>
      <c r="F8" s="142"/>
      <c r="G8" s="142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spans="1:19" ht="19.5" customHeight="1" thickBot="1">
      <c r="A9" s="345">
        <v>4</v>
      </c>
      <c r="B9" s="391" t="s">
        <v>434</v>
      </c>
      <c r="C9" s="346">
        <f>INTERRUPTION!W15</f>
        <v>0</v>
      </c>
      <c r="D9" s="347">
        <f>INTERRUPTION!X15</f>
        <v>0.70694444444444438</v>
      </c>
      <c r="E9" s="142"/>
      <c r="F9" s="142"/>
      <c r="G9" s="142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9" ht="19.5" customHeight="1" thickBot="1">
      <c r="A10" s="345">
        <v>5</v>
      </c>
      <c r="B10" s="388" t="s">
        <v>350</v>
      </c>
      <c r="C10" s="346" t="str">
        <f>INTERRUPTION!W16</f>
        <v>-</v>
      </c>
      <c r="D10" s="347" t="str">
        <f>INTERRUPTION!X16</f>
        <v>-</v>
      </c>
      <c r="E10" s="142"/>
      <c r="F10" s="142"/>
      <c r="G10" s="142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9" ht="23.25" customHeight="1" thickBot="1">
      <c r="A11" s="345">
        <v>6</v>
      </c>
      <c r="B11" s="388" t="s">
        <v>351</v>
      </c>
      <c r="C11" s="346">
        <f>INTERRUPTION!W17</f>
        <v>0</v>
      </c>
      <c r="D11" s="347">
        <f>INTERRUPTION!X17</f>
        <v>0.89097222222222228</v>
      </c>
      <c r="E11" s="142"/>
      <c r="F11" s="142"/>
      <c r="G11" s="142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ht="20.25" customHeight="1" thickBot="1">
      <c r="A12" s="345">
        <v>7</v>
      </c>
      <c r="B12" s="388" t="s">
        <v>354</v>
      </c>
      <c r="C12" s="346" t="str">
        <f>INTERRUPTION!W18</f>
        <v>-</v>
      </c>
      <c r="D12" s="347" t="str">
        <f>INTERRUPTION!X18</f>
        <v>-</v>
      </c>
      <c r="E12" s="142"/>
      <c r="F12" s="142"/>
      <c r="G12" s="142"/>
      <c r="H12" s="66"/>
      <c r="I12" s="66"/>
      <c r="J12" s="66"/>
      <c r="K12" s="67"/>
      <c r="L12" s="67"/>
      <c r="M12" s="67"/>
      <c r="N12" s="67"/>
      <c r="O12" s="67"/>
      <c r="P12" s="67"/>
      <c r="Q12" s="20"/>
    </row>
    <row r="13" spans="1:19" ht="21" customHeight="1" thickBot="1">
      <c r="A13" s="345">
        <v>8</v>
      </c>
      <c r="B13" s="388" t="s">
        <v>355</v>
      </c>
      <c r="C13" s="346" t="str">
        <f>INTERRUPTION!W19</f>
        <v>-</v>
      </c>
      <c r="D13" s="347" t="str">
        <f>INTERRUPTION!X19</f>
        <v>-</v>
      </c>
      <c r="E13" s="137"/>
      <c r="F13" s="137"/>
      <c r="G13" s="142"/>
      <c r="H13" s="67"/>
      <c r="I13" s="67"/>
      <c r="J13" s="67"/>
      <c r="K13" s="786"/>
      <c r="L13" s="787"/>
      <c r="M13" s="787"/>
      <c r="N13" s="67"/>
      <c r="O13" s="67"/>
      <c r="P13" s="67"/>
      <c r="Q13" s="20"/>
    </row>
    <row r="14" spans="1:19" ht="21" customHeight="1" thickBot="1">
      <c r="A14" s="345">
        <v>9</v>
      </c>
      <c r="B14" s="394" t="s">
        <v>352</v>
      </c>
      <c r="C14" s="346">
        <f>INTERRUPTION!W22</f>
        <v>0</v>
      </c>
      <c r="D14" s="347">
        <f>INTERRUPTION!X22</f>
        <v>1.4916666666666667</v>
      </c>
      <c r="E14" s="142"/>
      <c r="F14" s="142"/>
      <c r="G14" s="142"/>
      <c r="H14" s="67"/>
      <c r="I14" s="67"/>
      <c r="J14" s="67"/>
      <c r="K14" s="67"/>
      <c r="L14" s="67"/>
      <c r="M14" s="67"/>
      <c r="N14" s="67"/>
      <c r="O14" s="67"/>
      <c r="P14" s="67"/>
      <c r="Q14" s="20"/>
    </row>
    <row r="15" spans="1:19" ht="20.25" customHeight="1" thickBot="1">
      <c r="A15" s="345">
        <v>10</v>
      </c>
      <c r="B15" s="395" t="s">
        <v>356</v>
      </c>
      <c r="C15" s="346" t="str">
        <f>INTERRUPTION!W23</f>
        <v>-</v>
      </c>
      <c r="D15" s="347" t="str">
        <f>INTERRUPTION!X23</f>
        <v>-</v>
      </c>
      <c r="E15" s="142"/>
      <c r="F15" s="142"/>
      <c r="G15" s="142"/>
      <c r="H15" s="67"/>
      <c r="I15" s="67"/>
      <c r="J15" s="67"/>
      <c r="K15" s="67"/>
      <c r="L15" s="67"/>
      <c r="M15" s="67"/>
      <c r="N15" s="67"/>
      <c r="O15" s="67"/>
      <c r="P15" s="67"/>
      <c r="Q15" s="20"/>
    </row>
    <row r="16" spans="1:19" ht="21" customHeight="1" thickBot="1">
      <c r="A16" s="345">
        <v>11</v>
      </c>
      <c r="B16" s="396" t="s">
        <v>353</v>
      </c>
      <c r="C16" s="346">
        <f>INTERRUPTION!W24</f>
        <v>0</v>
      </c>
      <c r="D16" s="347">
        <f>INTERRUPTION!X24</f>
        <v>0.81944444444444442</v>
      </c>
      <c r="E16" s="142"/>
      <c r="F16" s="142"/>
      <c r="G16" s="142"/>
      <c r="H16" s="67"/>
      <c r="I16" s="67"/>
      <c r="J16" s="67"/>
      <c r="K16" s="67"/>
      <c r="L16" s="67"/>
      <c r="M16" s="67"/>
      <c r="N16" s="67"/>
      <c r="O16" s="67"/>
      <c r="P16" s="67"/>
      <c r="Q16" s="20"/>
    </row>
    <row r="17" spans="1:19" ht="19.5" customHeight="1" thickBot="1">
      <c r="A17" s="345">
        <v>12</v>
      </c>
      <c r="B17" s="395" t="s">
        <v>357</v>
      </c>
      <c r="C17" s="346" t="str">
        <f>INTERRUPTION!W25</f>
        <v>-</v>
      </c>
      <c r="D17" s="347" t="str">
        <f>INTERRUPTION!X25</f>
        <v>-</v>
      </c>
      <c r="E17" s="142"/>
      <c r="F17" s="142"/>
      <c r="G17" s="142"/>
      <c r="H17" s="67"/>
      <c r="I17" s="67"/>
      <c r="J17" s="67"/>
      <c r="K17" s="67"/>
      <c r="L17" s="67"/>
      <c r="M17" s="67"/>
      <c r="N17" s="67"/>
      <c r="O17" s="67"/>
      <c r="P17" s="67"/>
      <c r="Q17" s="20"/>
    </row>
    <row r="18" spans="1:19" ht="24.75" customHeight="1" thickBot="1">
      <c r="A18" s="345">
        <v>13</v>
      </c>
      <c r="B18" s="396" t="s">
        <v>358</v>
      </c>
      <c r="C18" s="346" t="str">
        <f>INTERRUPTION!W26</f>
        <v>-</v>
      </c>
      <c r="D18" s="347" t="str">
        <f>INTERRUPTION!X26</f>
        <v>-</v>
      </c>
      <c r="E18" s="142"/>
      <c r="F18" s="142"/>
      <c r="G18" s="142"/>
      <c r="H18" s="67"/>
      <c r="I18" s="67"/>
      <c r="J18" s="67"/>
      <c r="K18" s="67"/>
      <c r="L18" s="67"/>
      <c r="M18" s="67"/>
      <c r="N18" s="67"/>
      <c r="O18" s="67"/>
      <c r="P18" s="67"/>
      <c r="Q18" s="20"/>
    </row>
    <row r="19" spans="1:19" ht="24.75" customHeight="1" thickBot="1">
      <c r="A19" s="337">
        <v>14</v>
      </c>
      <c r="B19" s="396" t="s">
        <v>359</v>
      </c>
      <c r="C19" s="346" t="str">
        <f>INTERRUPTION!W27</f>
        <v>-</v>
      </c>
      <c r="D19" s="347" t="str">
        <f>INTERRUPTION!X27</f>
        <v>-</v>
      </c>
      <c r="E19" s="142"/>
      <c r="F19" s="142"/>
      <c r="G19" s="142"/>
      <c r="H19" s="67"/>
      <c r="I19" s="67"/>
      <c r="J19" s="67"/>
      <c r="K19" s="67"/>
      <c r="L19" s="67"/>
      <c r="M19" s="67"/>
      <c r="N19" s="67"/>
      <c r="O19" s="67"/>
      <c r="P19" s="67"/>
      <c r="Q19" s="20"/>
    </row>
    <row r="20" spans="1:19" ht="25.5" customHeight="1" thickBot="1">
      <c r="A20" s="345">
        <v>15</v>
      </c>
      <c r="B20" s="396" t="s">
        <v>360</v>
      </c>
      <c r="C20" s="346" t="str">
        <f>INTERRUPTION!W28</f>
        <v>-</v>
      </c>
      <c r="D20" s="347" t="str">
        <f>INTERRUPTION!X28</f>
        <v>-</v>
      </c>
      <c r="E20" s="137"/>
      <c r="F20" s="137"/>
      <c r="G20" s="142"/>
      <c r="H20" s="67"/>
      <c r="I20" s="67"/>
      <c r="J20" s="67"/>
      <c r="K20" s="67"/>
      <c r="L20" s="67"/>
      <c r="M20" s="67"/>
      <c r="N20" s="67"/>
      <c r="O20" s="67"/>
      <c r="P20" s="67"/>
      <c r="Q20" s="20"/>
    </row>
    <row r="21" spans="1:19" ht="25.5" customHeight="1" thickBot="1">
      <c r="A21" s="414">
        <v>16</v>
      </c>
      <c r="B21" s="396" t="s">
        <v>409</v>
      </c>
      <c r="C21" s="346">
        <f>INTERRUPTION!W29</f>
        <v>0</v>
      </c>
      <c r="D21" s="347">
        <f>INTERRUPTION!X29</f>
        <v>0.30694444444444441</v>
      </c>
      <c r="E21" s="137"/>
      <c r="F21" s="137"/>
      <c r="G21" s="142"/>
      <c r="H21" s="67"/>
      <c r="I21" s="67"/>
      <c r="J21" s="67"/>
      <c r="K21" s="67"/>
      <c r="L21" s="67"/>
      <c r="M21" s="67"/>
      <c r="N21" s="67"/>
      <c r="O21" s="67"/>
      <c r="P21" s="67"/>
      <c r="Q21" s="413"/>
    </row>
    <row r="22" spans="1:19" ht="14.25" customHeight="1">
      <c r="A22" s="168"/>
      <c r="B22" s="142"/>
      <c r="C22" s="137"/>
      <c r="D22" s="137"/>
      <c r="E22" s="137"/>
      <c r="F22" s="137"/>
      <c r="G22" s="137"/>
      <c r="H22" s="69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20"/>
    </row>
    <row r="23" spans="1:19" ht="32.25" customHeight="1">
      <c r="A23" s="788" t="s">
        <v>405</v>
      </c>
      <c r="B23" s="788"/>
      <c r="C23" s="788"/>
      <c r="D23" s="788"/>
      <c r="E23" s="788"/>
      <c r="F23" s="788"/>
      <c r="G23" s="138"/>
      <c r="H23" s="20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20"/>
    </row>
    <row r="24" spans="1:19" ht="14.25" customHeight="1">
      <c r="A24" s="791" t="s">
        <v>91</v>
      </c>
      <c r="B24" s="777" t="s">
        <v>86</v>
      </c>
      <c r="C24" s="779" t="s">
        <v>87</v>
      </c>
      <c r="D24" s="779" t="s">
        <v>88</v>
      </c>
      <c r="E24" s="785" t="s">
        <v>89</v>
      </c>
      <c r="F24" s="779"/>
      <c r="G24" s="168"/>
      <c r="H24" s="68"/>
      <c r="I24" s="64"/>
      <c r="J24" s="64"/>
      <c r="K24" s="67"/>
      <c r="L24" s="67"/>
      <c r="M24" s="67"/>
      <c r="N24" s="67"/>
      <c r="O24" s="67"/>
      <c r="P24" s="67"/>
      <c r="Q24" s="67"/>
      <c r="R24" s="67"/>
      <c r="S24" s="20"/>
    </row>
    <row r="25" spans="1:19" ht="29.25" customHeight="1">
      <c r="A25" s="792"/>
      <c r="B25" s="778"/>
      <c r="C25" s="780"/>
      <c r="D25" s="780"/>
      <c r="E25" s="795"/>
      <c r="F25" s="780"/>
      <c r="G25" s="168"/>
      <c r="H25" s="20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20"/>
    </row>
    <row r="26" spans="1:19" ht="36" customHeight="1">
      <c r="A26" s="348"/>
      <c r="B26" s="374" t="s">
        <v>395</v>
      </c>
      <c r="C26" s="257" t="s">
        <v>164</v>
      </c>
      <c r="D26" s="257" t="s">
        <v>164</v>
      </c>
      <c r="E26" s="257" t="s">
        <v>164</v>
      </c>
      <c r="F26" s="257" t="s">
        <v>164</v>
      </c>
      <c r="G26" s="168"/>
      <c r="H26" s="256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256"/>
    </row>
    <row r="27" spans="1:19" ht="38.25" customHeight="1">
      <c r="A27" s="337">
        <v>1</v>
      </c>
      <c r="B27" s="375"/>
      <c r="C27" s="769"/>
      <c r="D27" s="770"/>
      <c r="E27" s="793"/>
      <c r="F27" s="793"/>
      <c r="G27" s="168"/>
      <c r="H27" s="253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253"/>
    </row>
    <row r="28" spans="1:19" ht="13.5" customHeight="1">
      <c r="A28" s="349"/>
      <c r="B28" s="176"/>
      <c r="C28" s="350"/>
      <c r="D28" s="350"/>
      <c r="E28" s="350"/>
      <c r="F28" s="350"/>
      <c r="G28" s="168"/>
      <c r="H28" s="20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20"/>
    </row>
    <row r="29" spans="1:19" ht="30.75" customHeight="1">
      <c r="A29" s="794" t="s">
        <v>406</v>
      </c>
      <c r="B29" s="794"/>
      <c r="C29" s="794"/>
      <c r="D29" s="794"/>
      <c r="E29" s="794"/>
      <c r="F29" s="794"/>
      <c r="G29" s="794"/>
      <c r="H29" s="20"/>
      <c r="I29" s="69"/>
      <c r="J29" s="69"/>
      <c r="K29" s="69"/>
      <c r="L29" s="69"/>
      <c r="M29" s="67"/>
      <c r="N29" s="67"/>
      <c r="O29" s="67"/>
      <c r="P29" s="67"/>
      <c r="Q29" s="67"/>
      <c r="R29" s="67"/>
      <c r="S29" s="20"/>
    </row>
    <row r="30" spans="1:19" ht="17.25" customHeight="1">
      <c r="A30" s="790" t="s">
        <v>91</v>
      </c>
      <c r="B30" s="779" t="s">
        <v>86</v>
      </c>
      <c r="C30" s="779" t="s">
        <v>87</v>
      </c>
      <c r="D30" s="779" t="s">
        <v>88</v>
      </c>
      <c r="E30" s="785" t="s">
        <v>90</v>
      </c>
      <c r="F30" s="779"/>
      <c r="G30" s="168"/>
      <c r="H30" s="20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20"/>
    </row>
    <row r="31" spans="1:19" ht="20.25" customHeight="1">
      <c r="A31" s="790"/>
      <c r="B31" s="779"/>
      <c r="C31" s="779"/>
      <c r="D31" s="779"/>
      <c r="E31" s="785"/>
      <c r="F31" s="779"/>
      <c r="G31" s="168"/>
      <c r="H31" s="20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20"/>
    </row>
    <row r="32" spans="1:19" ht="40.9" customHeight="1">
      <c r="A32" s="351">
        <v>1</v>
      </c>
      <c r="B32" s="257" t="s">
        <v>395</v>
      </c>
      <c r="C32" s="257" t="s">
        <v>164</v>
      </c>
      <c r="D32" s="257" t="s">
        <v>164</v>
      </c>
      <c r="E32" s="781" t="s">
        <v>407</v>
      </c>
      <c r="F32" s="782"/>
      <c r="G32" s="168"/>
      <c r="H32" s="20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20"/>
    </row>
    <row r="33" spans="1:19">
      <c r="A33" s="11"/>
      <c r="B33" s="70"/>
      <c r="C33" s="70"/>
      <c r="D33" s="70"/>
      <c r="E33" s="70"/>
      <c r="F33" s="70"/>
      <c r="G33" s="51"/>
      <c r="H33" s="20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20"/>
    </row>
    <row r="34" spans="1:19" ht="24.75" customHeight="1">
      <c r="B34" s="315"/>
      <c r="C34" s="16"/>
      <c r="D34" s="16"/>
      <c r="E34" s="315"/>
      <c r="F34" s="315"/>
      <c r="G34" s="315"/>
      <c r="H34" s="20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20"/>
    </row>
    <row r="35" spans="1:19" ht="15.75" customHeight="1">
      <c r="B35" s="315"/>
      <c r="D35" s="789" t="s">
        <v>101</v>
      </c>
      <c r="E35" s="789"/>
      <c r="F35" s="317"/>
      <c r="G35" s="318"/>
      <c r="H35" s="20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20"/>
    </row>
    <row r="36" spans="1:19" ht="15.75" customHeight="1">
      <c r="B36" s="315"/>
      <c r="C36" s="16"/>
      <c r="D36" s="783" t="s">
        <v>102</v>
      </c>
      <c r="E36" s="783"/>
      <c r="F36" s="783"/>
      <c r="G36" s="315"/>
      <c r="H36" s="20"/>
      <c r="I36" s="64"/>
      <c r="J36" s="67"/>
      <c r="K36" s="67"/>
      <c r="L36" s="67"/>
      <c r="M36" s="67"/>
      <c r="N36" s="67"/>
      <c r="O36" s="67"/>
      <c r="P36" s="67"/>
      <c r="Q36" s="67"/>
      <c r="R36" s="67"/>
      <c r="S36" s="20"/>
    </row>
    <row r="37" spans="1:19" ht="15.75" customHeight="1">
      <c r="B37" s="315"/>
      <c r="C37" s="16"/>
      <c r="D37" s="784" t="s">
        <v>217</v>
      </c>
      <c r="E37" s="784"/>
      <c r="F37" s="784"/>
      <c r="G37" s="315"/>
      <c r="H37" s="20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20"/>
    </row>
    <row r="38" spans="1:19">
      <c r="B38" s="315"/>
      <c r="C38" s="16"/>
      <c r="D38" s="16"/>
      <c r="E38" s="315"/>
      <c r="F38" s="315"/>
      <c r="G38" s="315"/>
      <c r="H38" s="20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20"/>
    </row>
    <row r="39" spans="1:19">
      <c r="B39" s="315"/>
      <c r="C39" s="16"/>
      <c r="D39" s="16"/>
      <c r="E39" s="315"/>
      <c r="F39" s="315"/>
      <c r="G39" s="315"/>
      <c r="H39" s="20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20"/>
    </row>
    <row r="40" spans="1:19">
      <c r="B40" s="315"/>
      <c r="C40" s="16"/>
      <c r="D40" s="16"/>
      <c r="E40" s="315"/>
      <c r="F40" s="315"/>
      <c r="G40" s="315"/>
      <c r="H40" s="20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19">
      <c r="B41" s="315"/>
      <c r="C41" s="16"/>
      <c r="D41" s="16"/>
      <c r="E41" s="315"/>
      <c r="F41" s="315"/>
      <c r="G41" s="315"/>
      <c r="H41" s="20"/>
      <c r="I41" s="69"/>
      <c r="J41" s="69"/>
      <c r="K41" s="69"/>
      <c r="L41" s="69"/>
      <c r="M41" s="67"/>
      <c r="N41" s="67"/>
      <c r="O41" s="67"/>
      <c r="P41" s="67"/>
      <c r="Q41" s="67"/>
      <c r="R41" s="67"/>
      <c r="S41" s="67"/>
    </row>
    <row r="42" spans="1:19">
      <c r="B42" s="315"/>
      <c r="C42" s="16"/>
      <c r="D42" s="16"/>
      <c r="E42" s="315"/>
      <c r="F42" s="315"/>
      <c r="G42" s="315"/>
      <c r="H42" s="20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1:19">
      <c r="B43" s="20"/>
      <c r="C43" s="16"/>
      <c r="D43" s="16"/>
      <c r="E43" s="20"/>
      <c r="F43" s="20"/>
      <c r="G43" s="20"/>
      <c r="H43" s="20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1:19">
      <c r="B44" s="20"/>
      <c r="C44" s="16"/>
      <c r="D44" s="16"/>
      <c r="E44" s="20"/>
      <c r="F44" s="20"/>
      <c r="G44" s="20"/>
      <c r="H44" s="20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1:19">
      <c r="B45" s="20"/>
      <c r="C45" s="16"/>
      <c r="D45" s="16"/>
      <c r="E45" s="20"/>
      <c r="F45" s="20"/>
      <c r="G45" s="20"/>
      <c r="H45" s="20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1:19">
      <c r="B46" s="20"/>
      <c r="C46" s="16"/>
      <c r="D46" s="16"/>
      <c r="E46" s="20"/>
      <c r="F46" s="20"/>
      <c r="G46" s="20"/>
      <c r="H46" s="20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1:19">
      <c r="C47" s="16"/>
      <c r="D47" s="16"/>
      <c r="E47" s="20"/>
      <c r="F47" s="20"/>
      <c r="G47" s="20"/>
      <c r="H47" s="20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19">
      <c r="C48" s="16"/>
      <c r="D48" s="16"/>
      <c r="E48" s="20"/>
      <c r="F48" s="20"/>
      <c r="G48" s="20"/>
      <c r="H48" s="20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3:19">
      <c r="C49" s="16"/>
      <c r="D49" s="16"/>
      <c r="E49" s="20"/>
      <c r="F49" s="20"/>
      <c r="G49" s="20"/>
      <c r="H49" s="20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3:19">
      <c r="C50" s="16"/>
      <c r="D50" s="16"/>
      <c r="E50" s="20"/>
      <c r="F50" s="20"/>
      <c r="G50" s="20"/>
      <c r="H50" s="20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3:19">
      <c r="C51" s="16"/>
      <c r="D51" s="16"/>
      <c r="E51" s="20"/>
      <c r="F51" s="20"/>
      <c r="G51" s="20"/>
      <c r="H51" s="20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</sheetData>
  <mergeCells count="21">
    <mergeCell ref="E32:F32"/>
    <mergeCell ref="D36:F36"/>
    <mergeCell ref="D37:F37"/>
    <mergeCell ref="E30:F31"/>
    <mergeCell ref="K13:M13"/>
    <mergeCell ref="A23:F23"/>
    <mergeCell ref="D35:E35"/>
    <mergeCell ref="A30:A31"/>
    <mergeCell ref="B30:B31"/>
    <mergeCell ref="C30:C31"/>
    <mergeCell ref="D30:D31"/>
    <mergeCell ref="A24:A25"/>
    <mergeCell ref="C24:C25"/>
    <mergeCell ref="E27:F27"/>
    <mergeCell ref="A29:G29"/>
    <mergeCell ref="E24:F25"/>
    <mergeCell ref="C27:D27"/>
    <mergeCell ref="A2:D2"/>
    <mergeCell ref="A3:D3"/>
    <mergeCell ref="B24:B25"/>
    <mergeCell ref="D24:D25"/>
  </mergeCells>
  <pageMargins left="0.70866141732283505" right="0.70866141732283505" top="0.27559055118110198" bottom="0.15748031496063" header="0.31496062992126" footer="0.31496062992126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0"/>
  <sheetViews>
    <sheetView zoomScale="80" zoomScaleNormal="80" workbookViewId="0">
      <selection activeCell="H5" sqref="H5"/>
    </sheetView>
  </sheetViews>
  <sheetFormatPr defaultColWidth="9" defaultRowHeight="15"/>
  <cols>
    <col min="1" max="1" width="6" style="51" customWidth="1"/>
    <col min="2" max="2" width="12.5703125" style="51" customWidth="1"/>
    <col min="3" max="3" width="13.7109375" style="51" customWidth="1"/>
    <col min="4" max="5" width="11.85546875" style="51" customWidth="1"/>
    <col min="6" max="6" width="27.5703125" style="51" customWidth="1"/>
    <col min="7" max="7" width="20.42578125" style="51" customWidth="1"/>
    <col min="8" max="8" width="25.7109375" style="51" customWidth="1"/>
    <col min="9" max="9" width="12.42578125" style="51" customWidth="1"/>
    <col min="10" max="10" width="28" style="51" customWidth="1"/>
    <col min="11" max="11" width="22.7109375" style="51" customWidth="1"/>
    <col min="12" max="12" width="21.140625" style="51" customWidth="1"/>
    <col min="13" max="16384" width="9" style="51"/>
  </cols>
  <sheetData>
    <row r="1" spans="1:15" ht="40.5" customHeight="1">
      <c r="A1" s="800" t="s">
        <v>51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1"/>
      <c r="N1" s="71"/>
      <c r="O1" s="71"/>
    </row>
    <row r="2" spans="1:15" ht="43.5" customHeight="1" thickBot="1">
      <c r="A2" s="801" t="s">
        <v>462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  <c r="M2" s="802"/>
      <c r="N2" s="802"/>
    </row>
    <row r="3" spans="1:15" ht="15.75" hidden="1" thickBot="1"/>
    <row r="4" spans="1:15" ht="75.599999999999994" customHeight="1">
      <c r="A4" s="117" t="s">
        <v>92</v>
      </c>
      <c r="B4" s="118" t="s">
        <v>93</v>
      </c>
      <c r="C4" s="118" t="s">
        <v>94</v>
      </c>
      <c r="D4" s="124" t="s">
        <v>9</v>
      </c>
      <c r="E4" s="124" t="s">
        <v>10</v>
      </c>
      <c r="F4" s="118" t="s">
        <v>118</v>
      </c>
      <c r="G4" s="444" t="s">
        <v>445</v>
      </c>
      <c r="H4" s="125" t="s">
        <v>119</v>
      </c>
      <c r="I4" s="797" t="s">
        <v>95</v>
      </c>
      <c r="J4" s="798"/>
      <c r="K4" s="799"/>
      <c r="L4" s="757" t="s">
        <v>120</v>
      </c>
      <c r="M4" s="757"/>
      <c r="N4" s="757"/>
    </row>
    <row r="5" spans="1:15" ht="109.5" customHeight="1">
      <c r="A5" s="204">
        <v>1</v>
      </c>
      <c r="B5" s="502" t="s">
        <v>444</v>
      </c>
      <c r="C5" s="604" t="s">
        <v>461</v>
      </c>
      <c r="D5" s="445"/>
      <c r="E5" s="500"/>
      <c r="F5" s="501"/>
      <c r="G5" s="445"/>
      <c r="H5" s="445"/>
      <c r="I5" s="806"/>
      <c r="J5" s="806"/>
      <c r="K5" s="806"/>
      <c r="L5" s="803"/>
      <c r="M5" s="804"/>
      <c r="N5" s="805"/>
    </row>
    <row r="6" spans="1:15" ht="72" customHeight="1">
      <c r="A6" s="72"/>
      <c r="B6" s="73"/>
      <c r="C6" s="74"/>
      <c r="D6" s="75"/>
      <c r="E6" s="75"/>
      <c r="F6" s="75"/>
      <c r="G6" s="75"/>
      <c r="H6" s="75"/>
      <c r="I6" s="76"/>
      <c r="J6" s="77" t="s">
        <v>103</v>
      </c>
      <c r="K6" s="78"/>
    </row>
    <row r="7" spans="1:15" ht="19.5" customHeight="1">
      <c r="A7" s="35"/>
      <c r="B7" s="79"/>
      <c r="C7" s="80"/>
      <c r="D7" s="75"/>
      <c r="E7" s="75"/>
      <c r="F7" s="75"/>
      <c r="G7" s="75"/>
      <c r="H7" s="75"/>
      <c r="I7" s="81"/>
      <c r="J7" s="77" t="s">
        <v>104</v>
      </c>
      <c r="K7" s="81"/>
    </row>
    <row r="8" spans="1:15" ht="20.25" customHeight="1">
      <c r="D8" s="75"/>
      <c r="E8" s="75"/>
      <c r="F8" s="75"/>
      <c r="G8" s="75"/>
      <c r="H8" s="75"/>
      <c r="I8" s="76"/>
      <c r="J8" s="82" t="s">
        <v>196</v>
      </c>
      <c r="K8" s="796" t="s">
        <v>463</v>
      </c>
      <c r="L8" s="796"/>
    </row>
    <row r="9" spans="1:15">
      <c r="L9" s="75"/>
    </row>
    <row r="10" spans="1:15">
      <c r="L10" s="75"/>
    </row>
  </sheetData>
  <mergeCells count="7">
    <mergeCell ref="K8:L8"/>
    <mergeCell ref="I4:K4"/>
    <mergeCell ref="A1:L1"/>
    <mergeCell ref="L4:N4"/>
    <mergeCell ref="A2:N2"/>
    <mergeCell ref="L5:N5"/>
    <mergeCell ref="I5:K5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6"/>
  <sheetViews>
    <sheetView topLeftCell="J1" workbookViewId="0">
      <selection activeCell="M12" sqref="M12"/>
    </sheetView>
  </sheetViews>
  <sheetFormatPr defaultColWidth="8.85546875" defaultRowHeight="15"/>
  <cols>
    <col min="1" max="1" width="8.85546875" style="43"/>
    <col min="2" max="2" width="11" style="43" customWidth="1"/>
    <col min="3" max="3" width="12.140625" style="43" customWidth="1"/>
    <col min="4" max="4" width="11.28515625" style="43" customWidth="1"/>
    <col min="5" max="5" width="11.7109375" style="43" customWidth="1"/>
    <col min="6" max="6" width="8.85546875" style="43"/>
    <col min="7" max="7" width="11.42578125" style="43" customWidth="1"/>
    <col min="8" max="8" width="18.28515625" style="43" customWidth="1"/>
    <col min="9" max="15" width="8.85546875" style="43"/>
    <col min="16" max="16" width="13.85546875" style="43" customWidth="1"/>
    <col min="17" max="20" width="8.85546875" style="43"/>
    <col min="21" max="21" width="10.5703125" style="43" customWidth="1"/>
    <col min="22" max="22" width="8.85546875" style="43"/>
    <col min="23" max="23" width="11" style="43" customWidth="1"/>
    <col min="24" max="24" width="8.85546875" style="43"/>
    <col min="25" max="25" width="10.5703125" style="43" customWidth="1"/>
    <col min="26" max="26" width="8.85546875" style="43"/>
    <col min="27" max="27" width="11.42578125" style="43" customWidth="1"/>
    <col min="28" max="28" width="11.140625" style="43" customWidth="1"/>
    <col min="29" max="29" width="10.140625" style="43" customWidth="1"/>
    <col min="30" max="30" width="12.28515625" style="43" customWidth="1"/>
    <col min="31" max="16384" width="8.85546875" style="43"/>
  </cols>
  <sheetData>
    <row r="1" spans="1:30" ht="21" customHeight="1">
      <c r="A1" s="807" t="s">
        <v>51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697"/>
      <c r="T1" s="697"/>
      <c r="U1" s="697"/>
      <c r="V1" s="697"/>
      <c r="W1" s="697"/>
      <c r="X1" s="697"/>
      <c r="Y1" s="697"/>
      <c r="Z1" s="697"/>
      <c r="AA1" s="697"/>
      <c r="AB1" s="697"/>
      <c r="AC1" s="697"/>
      <c r="AD1" s="697"/>
    </row>
    <row r="2" spans="1:30" ht="24" thickBot="1">
      <c r="A2" s="808" t="s">
        <v>464</v>
      </c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8"/>
      <c r="P2" s="808"/>
      <c r="Q2" s="808"/>
      <c r="R2" s="808"/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</row>
    <row r="3" spans="1:30" ht="15.75">
      <c r="A3" s="810" t="s">
        <v>96</v>
      </c>
      <c r="B3" s="812" t="s">
        <v>139</v>
      </c>
      <c r="C3" s="812" t="s">
        <v>140</v>
      </c>
      <c r="D3" s="812" t="s">
        <v>141</v>
      </c>
      <c r="E3" s="812" t="s">
        <v>142</v>
      </c>
      <c r="F3" s="813" t="s">
        <v>143</v>
      </c>
      <c r="G3" s="813"/>
      <c r="H3" s="812" t="s">
        <v>144</v>
      </c>
      <c r="I3" s="809" t="s">
        <v>62</v>
      </c>
      <c r="J3" s="809"/>
      <c r="K3" s="809"/>
      <c r="L3" s="809"/>
      <c r="M3" s="809"/>
      <c r="N3" s="809"/>
      <c r="O3" s="809"/>
      <c r="P3" s="809"/>
      <c r="Q3" s="809" t="s">
        <v>145</v>
      </c>
      <c r="R3" s="809"/>
      <c r="S3" s="809"/>
      <c r="T3" s="809" t="s">
        <v>146</v>
      </c>
      <c r="U3" s="809"/>
      <c r="V3" s="809"/>
      <c r="W3" s="809"/>
      <c r="X3" s="809"/>
      <c r="Y3" s="809"/>
      <c r="Z3" s="809"/>
      <c r="AA3" s="809"/>
      <c r="AB3" s="809" t="s">
        <v>147</v>
      </c>
      <c r="AC3" s="809" t="s">
        <v>148</v>
      </c>
      <c r="AD3" s="809" t="s">
        <v>43</v>
      </c>
    </row>
    <row r="4" spans="1:30" ht="47.25">
      <c r="A4" s="811"/>
      <c r="B4" s="809"/>
      <c r="C4" s="809"/>
      <c r="D4" s="809"/>
      <c r="E4" s="809"/>
      <c r="F4" s="809" t="s">
        <v>38</v>
      </c>
      <c r="G4" s="809" t="s">
        <v>37</v>
      </c>
      <c r="H4" s="809"/>
      <c r="I4" s="809" t="s">
        <v>149</v>
      </c>
      <c r="J4" s="809"/>
      <c r="K4" s="809" t="s">
        <v>150</v>
      </c>
      <c r="L4" s="809"/>
      <c r="M4" s="809" t="s">
        <v>151</v>
      </c>
      <c r="N4" s="809"/>
      <c r="O4" s="809" t="s">
        <v>78</v>
      </c>
      <c r="P4" s="809"/>
      <c r="Q4" s="120" t="s">
        <v>152</v>
      </c>
      <c r="R4" s="120" t="s">
        <v>151</v>
      </c>
      <c r="S4" s="120" t="s">
        <v>78</v>
      </c>
      <c r="T4" s="809" t="s">
        <v>153</v>
      </c>
      <c r="U4" s="809"/>
      <c r="V4" s="809" t="s">
        <v>151</v>
      </c>
      <c r="W4" s="809"/>
      <c r="X4" s="809" t="s">
        <v>154</v>
      </c>
      <c r="Y4" s="809"/>
      <c r="Z4" s="809" t="s">
        <v>78</v>
      </c>
      <c r="AA4" s="809"/>
      <c r="AB4" s="809"/>
      <c r="AC4" s="809"/>
      <c r="AD4" s="809"/>
    </row>
    <row r="5" spans="1:30" ht="31.5">
      <c r="A5" s="811"/>
      <c r="B5" s="809"/>
      <c r="C5" s="809"/>
      <c r="D5" s="809"/>
      <c r="E5" s="809"/>
      <c r="F5" s="809"/>
      <c r="G5" s="809"/>
      <c r="H5" s="809"/>
      <c r="I5" s="120" t="s">
        <v>155</v>
      </c>
      <c r="J5" s="120" t="s">
        <v>156</v>
      </c>
      <c r="K5" s="120" t="s">
        <v>155</v>
      </c>
      <c r="L5" s="120" t="s">
        <v>156</v>
      </c>
      <c r="M5" s="120" t="s">
        <v>155</v>
      </c>
      <c r="N5" s="120" t="s">
        <v>156</v>
      </c>
      <c r="O5" s="120" t="s">
        <v>155</v>
      </c>
      <c r="P5" s="121" t="s">
        <v>156</v>
      </c>
      <c r="Q5" s="121" t="s">
        <v>155</v>
      </c>
      <c r="R5" s="121" t="s">
        <v>155</v>
      </c>
      <c r="S5" s="121" t="s">
        <v>155</v>
      </c>
      <c r="T5" s="122" t="s">
        <v>155</v>
      </c>
      <c r="U5" s="122" t="s">
        <v>156</v>
      </c>
      <c r="V5" s="122" t="s">
        <v>155</v>
      </c>
      <c r="W5" s="122" t="s">
        <v>156</v>
      </c>
      <c r="X5" s="122" t="s">
        <v>155</v>
      </c>
      <c r="Y5" s="122" t="s">
        <v>156</v>
      </c>
      <c r="Z5" s="122" t="s">
        <v>155</v>
      </c>
      <c r="AA5" s="122" t="s">
        <v>156</v>
      </c>
      <c r="AB5" s="809"/>
      <c r="AC5" s="809"/>
      <c r="AD5" s="809"/>
    </row>
    <row r="6" spans="1:30" ht="60.75" customHeight="1">
      <c r="A6" s="123">
        <v>1</v>
      </c>
      <c r="B6" s="122" t="s">
        <v>136</v>
      </c>
      <c r="C6" s="122" t="s">
        <v>217</v>
      </c>
      <c r="D6" s="445" t="s">
        <v>213</v>
      </c>
      <c r="E6" s="119" t="s">
        <v>164</v>
      </c>
      <c r="F6" s="119" t="s">
        <v>164</v>
      </c>
      <c r="G6" s="119" t="s">
        <v>164</v>
      </c>
      <c r="H6" s="119" t="s">
        <v>164</v>
      </c>
      <c r="I6" s="119" t="s">
        <v>164</v>
      </c>
      <c r="J6" s="119" t="s">
        <v>164</v>
      </c>
      <c r="K6" s="119" t="s">
        <v>164</v>
      </c>
      <c r="L6" s="119" t="s">
        <v>164</v>
      </c>
      <c r="M6" s="119" t="s">
        <v>164</v>
      </c>
      <c r="N6" s="119" t="s">
        <v>164</v>
      </c>
      <c r="O6" s="119" t="s">
        <v>164</v>
      </c>
      <c r="P6" s="119" t="s">
        <v>164</v>
      </c>
      <c r="Q6" s="119" t="s">
        <v>164</v>
      </c>
      <c r="R6" s="119" t="s">
        <v>164</v>
      </c>
      <c r="S6" s="119" t="s">
        <v>164</v>
      </c>
      <c r="T6" s="119" t="s">
        <v>164</v>
      </c>
      <c r="U6" s="119" t="s">
        <v>164</v>
      </c>
      <c r="V6" s="119" t="s">
        <v>164</v>
      </c>
      <c r="W6" s="119" t="s">
        <v>164</v>
      </c>
      <c r="X6" s="119" t="s">
        <v>164</v>
      </c>
      <c r="Y6" s="119" t="s">
        <v>164</v>
      </c>
      <c r="Z6" s="119" t="s">
        <v>164</v>
      </c>
      <c r="AA6" s="119" t="s">
        <v>164</v>
      </c>
      <c r="AB6" s="119" t="s">
        <v>164</v>
      </c>
      <c r="AC6" s="119" t="s">
        <v>164</v>
      </c>
      <c r="AD6" s="119" t="s">
        <v>164</v>
      </c>
    </row>
  </sheetData>
  <mergeCells count="25">
    <mergeCell ref="K4:L4"/>
    <mergeCell ref="I3:P3"/>
    <mergeCell ref="E3:E5"/>
    <mergeCell ref="X4:Y4"/>
    <mergeCell ref="M4:N4"/>
    <mergeCell ref="O4:P4"/>
    <mergeCell ref="Q3:S3"/>
    <mergeCell ref="F4:F5"/>
    <mergeCell ref="G4:G5"/>
    <mergeCell ref="A1:AD1"/>
    <mergeCell ref="A2:AD2"/>
    <mergeCell ref="T4:U4"/>
    <mergeCell ref="V4:W4"/>
    <mergeCell ref="T3:AA3"/>
    <mergeCell ref="Z4:AA4"/>
    <mergeCell ref="A3:A5"/>
    <mergeCell ref="B3:B5"/>
    <mergeCell ref="F3:G3"/>
    <mergeCell ref="H3:H5"/>
    <mergeCell ref="AB3:AB5"/>
    <mergeCell ref="AC3:AC5"/>
    <mergeCell ref="AD3:AD5"/>
    <mergeCell ref="C3:C5"/>
    <mergeCell ref="D3:D5"/>
    <mergeCell ref="I4:J4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5"/>
  <sheetViews>
    <sheetView zoomScale="40" zoomScaleNormal="40" workbookViewId="0">
      <selection activeCell="G8" sqref="G8"/>
    </sheetView>
  </sheetViews>
  <sheetFormatPr defaultColWidth="9.140625" defaultRowHeight="15.75"/>
  <cols>
    <col min="1" max="1" width="16.28515625" style="83" customWidth="1"/>
    <col min="2" max="2" width="40.140625" style="83" customWidth="1"/>
    <col min="3" max="3" width="31.42578125" style="92" customWidth="1"/>
    <col min="4" max="4" width="84.42578125" style="83" customWidth="1"/>
    <col min="5" max="5" width="25.7109375" style="93" customWidth="1"/>
    <col min="6" max="6" width="62" style="83" customWidth="1"/>
    <col min="7" max="7" width="94.42578125" style="83" customWidth="1"/>
    <col min="8" max="8" width="55.140625" style="83" customWidth="1"/>
    <col min="9" max="9" width="84" style="83" customWidth="1"/>
    <col min="10" max="16384" width="9.140625" style="83"/>
  </cols>
  <sheetData>
    <row r="1" spans="1:10" ht="74.25" customHeight="1">
      <c r="A1" s="815" t="s">
        <v>51</v>
      </c>
      <c r="B1" s="816"/>
      <c r="C1" s="816"/>
      <c r="D1" s="816"/>
      <c r="E1" s="816"/>
      <c r="F1" s="816"/>
      <c r="G1" s="816"/>
      <c r="H1" s="816"/>
      <c r="I1" s="816"/>
    </row>
    <row r="2" spans="1:10" ht="48.75" customHeight="1">
      <c r="A2" s="814" t="s">
        <v>465</v>
      </c>
      <c r="B2" s="814"/>
      <c r="C2" s="814"/>
      <c r="D2" s="814"/>
      <c r="E2" s="814"/>
      <c r="F2" s="814"/>
      <c r="G2" s="814"/>
      <c r="H2" s="814"/>
      <c r="I2" s="814"/>
    </row>
    <row r="3" spans="1:10" ht="16.5" customHeight="1" thickBot="1">
      <c r="A3" s="99"/>
      <c r="B3" s="99"/>
      <c r="C3" s="99"/>
      <c r="D3" s="99"/>
      <c r="E3" s="99"/>
      <c r="F3" s="99"/>
      <c r="G3" s="99"/>
      <c r="H3" s="99"/>
      <c r="I3" s="99"/>
    </row>
    <row r="4" spans="1:10" ht="33.75" thickBot="1">
      <c r="A4" s="823" t="s">
        <v>271</v>
      </c>
      <c r="B4" s="824"/>
      <c r="C4" s="824"/>
      <c r="D4" s="824"/>
      <c r="E4" s="824"/>
      <c r="F4" s="824"/>
      <c r="G4" s="824"/>
      <c r="H4" s="824"/>
      <c r="I4" s="825"/>
    </row>
    <row r="5" spans="1:10" ht="33.75" thickBot="1">
      <c r="A5" s="826" t="s">
        <v>157</v>
      </c>
      <c r="B5" s="827"/>
      <c r="C5" s="827"/>
      <c r="D5" s="827"/>
      <c r="E5" s="827"/>
      <c r="F5" s="827"/>
      <c r="G5" s="827"/>
      <c r="H5" s="827"/>
      <c r="I5" s="828"/>
    </row>
    <row r="6" spans="1:10" ht="33">
      <c r="A6" s="817"/>
      <c r="B6" s="818"/>
      <c r="C6" s="818"/>
      <c r="D6" s="818"/>
      <c r="E6" s="818"/>
      <c r="F6" s="818"/>
      <c r="G6" s="818"/>
      <c r="H6" s="818"/>
      <c r="I6" s="819"/>
    </row>
    <row r="7" spans="1:10" ht="99">
      <c r="A7" s="84" t="s">
        <v>96</v>
      </c>
      <c r="B7" s="85" t="s">
        <v>139</v>
      </c>
      <c r="C7" s="85" t="s">
        <v>140</v>
      </c>
      <c r="D7" s="85" t="s">
        <v>158</v>
      </c>
      <c r="E7" s="85" t="s">
        <v>159</v>
      </c>
      <c r="F7" s="85" t="s">
        <v>160</v>
      </c>
      <c r="G7" s="86" t="s">
        <v>161</v>
      </c>
      <c r="H7" s="87" t="s">
        <v>162</v>
      </c>
      <c r="I7" s="88" t="s">
        <v>163</v>
      </c>
    </row>
    <row r="8" spans="1:10" ht="277.5" customHeight="1">
      <c r="A8" s="384">
        <v>1</v>
      </c>
      <c r="B8" s="259" t="s">
        <v>446</v>
      </c>
      <c r="C8" s="259" t="s">
        <v>395</v>
      </c>
      <c r="D8" s="259" t="s">
        <v>213</v>
      </c>
      <c r="E8" s="259"/>
      <c r="F8" s="259"/>
      <c r="G8" s="259"/>
      <c r="H8" s="259"/>
      <c r="I8" s="259"/>
      <c r="J8" s="259"/>
    </row>
    <row r="9" spans="1:10" ht="33.75" thickBot="1">
      <c r="A9" s="829"/>
      <c r="B9" s="830"/>
      <c r="C9" s="830"/>
      <c r="D9" s="830"/>
      <c r="E9" s="830"/>
      <c r="F9" s="830"/>
      <c r="G9" s="830"/>
      <c r="H9" s="830"/>
      <c r="I9" s="831"/>
    </row>
    <row r="10" spans="1:10" ht="33.75" thickBot="1">
      <c r="A10" s="826" t="s">
        <v>165</v>
      </c>
      <c r="B10" s="827"/>
      <c r="C10" s="827"/>
      <c r="D10" s="827"/>
      <c r="E10" s="827"/>
      <c r="F10" s="827"/>
      <c r="G10" s="827"/>
      <c r="H10" s="827"/>
      <c r="I10" s="828"/>
    </row>
    <row r="11" spans="1:10" ht="33">
      <c r="A11" s="817"/>
      <c r="B11" s="818"/>
      <c r="C11" s="818"/>
      <c r="D11" s="818"/>
      <c r="E11" s="818"/>
      <c r="F11" s="818"/>
      <c r="G11" s="818"/>
      <c r="H11" s="818"/>
      <c r="I11" s="819"/>
    </row>
    <row r="12" spans="1:10" ht="99">
      <c r="A12" s="84" t="s">
        <v>96</v>
      </c>
      <c r="B12" s="85" t="s">
        <v>139</v>
      </c>
      <c r="C12" s="85" t="s">
        <v>140</v>
      </c>
      <c r="D12" s="85" t="s">
        <v>158</v>
      </c>
      <c r="E12" s="85" t="s">
        <v>159</v>
      </c>
      <c r="F12" s="85" t="s">
        <v>160</v>
      </c>
      <c r="G12" s="86" t="s">
        <v>161</v>
      </c>
      <c r="H12" s="87" t="s">
        <v>166</v>
      </c>
      <c r="I12" s="88" t="s">
        <v>163</v>
      </c>
    </row>
    <row r="13" spans="1:10" ht="127.5" customHeight="1">
      <c r="A13" s="258">
        <v>1</v>
      </c>
      <c r="B13" s="259" t="s">
        <v>446</v>
      </c>
      <c r="C13" s="259" t="s">
        <v>395</v>
      </c>
      <c r="D13" s="259" t="s">
        <v>213</v>
      </c>
      <c r="E13" s="259"/>
      <c r="F13" s="259"/>
      <c r="G13" s="259"/>
      <c r="H13" s="259"/>
      <c r="I13" s="259"/>
    </row>
    <row r="14" spans="1:10" ht="33.75" thickBot="1">
      <c r="A14" s="89"/>
      <c r="B14" s="89"/>
      <c r="C14" s="90"/>
      <c r="D14" s="89"/>
      <c r="E14" s="91"/>
      <c r="F14" s="89"/>
      <c r="G14" s="89"/>
      <c r="H14" s="89"/>
      <c r="I14" s="89"/>
    </row>
    <row r="15" spans="1:10" ht="58.9" customHeight="1" thickBot="1">
      <c r="A15" s="820" t="s">
        <v>167</v>
      </c>
      <c r="B15" s="821"/>
      <c r="C15" s="821"/>
      <c r="D15" s="821"/>
      <c r="E15" s="821"/>
      <c r="F15" s="821"/>
      <c r="G15" s="821"/>
      <c r="H15" s="821"/>
      <c r="I15" s="822"/>
    </row>
  </sheetData>
  <mergeCells count="9">
    <mergeCell ref="A2:I2"/>
    <mergeCell ref="A1:I1"/>
    <mergeCell ref="A11:I11"/>
    <mergeCell ref="A15:I15"/>
    <mergeCell ref="A4:I4"/>
    <mergeCell ref="A5:I5"/>
    <mergeCell ref="A6:I6"/>
    <mergeCell ref="A9:I9"/>
    <mergeCell ref="A10:I10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1"/>
  <sheetViews>
    <sheetView zoomScale="90" zoomScaleNormal="90" workbookViewId="0">
      <selection activeCell="F3" sqref="F3"/>
    </sheetView>
  </sheetViews>
  <sheetFormatPr defaultColWidth="9.140625" defaultRowHeight="16.5"/>
  <cols>
    <col min="1" max="1" width="6.28515625" style="2" customWidth="1"/>
    <col min="2" max="2" width="55.140625" style="7" customWidth="1"/>
    <col min="3" max="3" width="25.140625" style="2" customWidth="1"/>
    <col min="4" max="4" width="25.85546875" style="2" customWidth="1"/>
    <col min="5" max="5" width="9.140625" style="2"/>
    <col min="6" max="6" width="14.28515625" style="2" customWidth="1"/>
    <col min="7" max="16384" width="9.140625" style="2"/>
  </cols>
  <sheetData>
    <row r="1" spans="1:12" ht="20.25" customHeight="1">
      <c r="A1" s="800" t="s">
        <v>51</v>
      </c>
      <c r="B1" s="753"/>
      <c r="C1" s="753"/>
      <c r="D1" s="753"/>
      <c r="E1" s="100"/>
      <c r="F1" s="100"/>
      <c r="G1" s="100"/>
      <c r="H1" s="100"/>
      <c r="I1" s="100"/>
      <c r="J1" s="100"/>
      <c r="K1" s="100"/>
      <c r="L1" s="100"/>
    </row>
    <row r="2" spans="1:12" ht="49.15" customHeight="1" thickBot="1">
      <c r="A2" s="832" t="s">
        <v>466</v>
      </c>
      <c r="B2" s="833"/>
      <c r="C2" s="833"/>
      <c r="D2" s="833"/>
    </row>
    <row r="3" spans="1:12" ht="33" customHeight="1">
      <c r="A3" s="38">
        <v>1</v>
      </c>
      <c r="B3" s="39" t="s">
        <v>168</v>
      </c>
      <c r="C3" s="445" t="s">
        <v>447</v>
      </c>
      <c r="D3" s="119" t="s">
        <v>164</v>
      </c>
    </row>
    <row r="4" spans="1:12" ht="18">
      <c r="A4" s="40">
        <v>2</v>
      </c>
      <c r="B4" s="5" t="s">
        <v>169</v>
      </c>
      <c r="C4" s="445" t="s">
        <v>209</v>
      </c>
      <c r="D4" s="119" t="s">
        <v>164</v>
      </c>
    </row>
    <row r="5" spans="1:12" ht="30.6" customHeight="1">
      <c r="A5" s="40">
        <v>3</v>
      </c>
      <c r="B5" s="5" t="s">
        <v>170</v>
      </c>
      <c r="C5" s="119" t="s">
        <v>164</v>
      </c>
      <c r="D5" s="119" t="s">
        <v>164</v>
      </c>
    </row>
    <row r="6" spans="1:12" ht="30.6" customHeight="1">
      <c r="A6" s="40">
        <v>4</v>
      </c>
      <c r="B6" s="5" t="s">
        <v>186</v>
      </c>
      <c r="C6" s="119" t="s">
        <v>164</v>
      </c>
      <c r="D6" s="119" t="s">
        <v>164</v>
      </c>
    </row>
    <row r="7" spans="1:12" ht="18">
      <c r="A7" s="40">
        <v>5</v>
      </c>
      <c r="B7" s="5" t="s">
        <v>171</v>
      </c>
      <c r="C7" s="119" t="s">
        <v>164</v>
      </c>
      <c r="D7" s="119" t="s">
        <v>164</v>
      </c>
    </row>
    <row r="8" spans="1:12" ht="18">
      <c r="A8" s="40">
        <v>6</v>
      </c>
      <c r="B8" s="5" t="s">
        <v>172</v>
      </c>
      <c r="C8" s="119" t="s">
        <v>164</v>
      </c>
      <c r="D8" s="119" t="s">
        <v>164</v>
      </c>
    </row>
    <row r="9" spans="1:12" ht="18">
      <c r="A9" s="40">
        <v>7</v>
      </c>
      <c r="B9" s="5" t="s">
        <v>173</v>
      </c>
      <c r="C9" s="119" t="s">
        <v>164</v>
      </c>
      <c r="D9" s="119" t="s">
        <v>164</v>
      </c>
    </row>
    <row r="10" spans="1:12" ht="18">
      <c r="A10" s="40">
        <v>8</v>
      </c>
      <c r="B10" s="5" t="s">
        <v>174</v>
      </c>
      <c r="C10" s="119" t="s">
        <v>164</v>
      </c>
      <c r="D10" s="119" t="s">
        <v>164</v>
      </c>
    </row>
    <row r="11" spans="1:12" ht="18">
      <c r="A11" s="40">
        <v>9</v>
      </c>
      <c r="B11" s="5" t="s">
        <v>175</v>
      </c>
      <c r="C11" s="119" t="s">
        <v>164</v>
      </c>
      <c r="D11" s="119" t="s">
        <v>164</v>
      </c>
      <c r="F11" s="3"/>
    </row>
    <row r="12" spans="1:12" ht="36">
      <c r="A12" s="40">
        <v>10</v>
      </c>
      <c r="B12" s="5" t="s">
        <v>176</v>
      </c>
      <c r="C12" s="119" t="s">
        <v>164</v>
      </c>
      <c r="D12" s="119" t="s">
        <v>164</v>
      </c>
    </row>
    <row r="13" spans="1:12" ht="18">
      <c r="A13" s="40">
        <v>11</v>
      </c>
      <c r="B13" s="5" t="s">
        <v>177</v>
      </c>
      <c r="C13" s="119" t="s">
        <v>164</v>
      </c>
      <c r="D13" s="119" t="s">
        <v>164</v>
      </c>
    </row>
    <row r="14" spans="1:12" ht="18">
      <c r="A14" s="40">
        <v>12</v>
      </c>
      <c r="B14" s="5" t="s">
        <v>178</v>
      </c>
      <c r="C14" s="119" t="s">
        <v>164</v>
      </c>
      <c r="D14" s="119" t="s">
        <v>164</v>
      </c>
    </row>
    <row r="15" spans="1:12" ht="18.75" customHeight="1">
      <c r="A15" s="40">
        <v>13</v>
      </c>
      <c r="B15" s="5" t="s">
        <v>179</v>
      </c>
      <c r="C15" s="119" t="s">
        <v>164</v>
      </c>
      <c r="D15" s="119" t="s">
        <v>164</v>
      </c>
    </row>
    <row r="16" spans="1:12" ht="18">
      <c r="A16" s="40">
        <v>14</v>
      </c>
      <c r="B16" s="5" t="s">
        <v>180</v>
      </c>
      <c r="C16" s="119" t="s">
        <v>164</v>
      </c>
      <c r="D16" s="119" t="s">
        <v>164</v>
      </c>
    </row>
    <row r="17" spans="1:7" ht="36">
      <c r="A17" s="40">
        <v>15</v>
      </c>
      <c r="B17" s="5" t="s">
        <v>181</v>
      </c>
      <c r="C17" s="119" t="s">
        <v>164</v>
      </c>
      <c r="D17" s="119" t="s">
        <v>164</v>
      </c>
      <c r="E17" s="37"/>
      <c r="F17" s="4"/>
      <c r="G17" s="4"/>
    </row>
    <row r="18" spans="1:7" ht="18">
      <c r="A18" s="40">
        <v>16</v>
      </c>
      <c r="B18" s="5" t="s">
        <v>182</v>
      </c>
      <c r="C18" s="119" t="s">
        <v>164</v>
      </c>
      <c r="D18" s="119" t="s">
        <v>164</v>
      </c>
    </row>
    <row r="19" spans="1:7" ht="18.75" thickBot="1">
      <c r="A19" s="41">
        <v>17</v>
      </c>
      <c r="B19" s="42" t="s">
        <v>183</v>
      </c>
      <c r="C19" s="119" t="s">
        <v>164</v>
      </c>
      <c r="D19" s="119" t="s">
        <v>164</v>
      </c>
    </row>
    <row r="21" spans="1:7" ht="80.45" customHeight="1">
      <c r="B21" s="6" t="s">
        <v>184</v>
      </c>
      <c r="C21" s="834" t="s">
        <v>185</v>
      </c>
      <c r="D21" s="834"/>
    </row>
  </sheetData>
  <mergeCells count="3">
    <mergeCell ref="A2:D2"/>
    <mergeCell ref="C21:D21"/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9" sqref="R9"/>
    </sheetView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B1:M30"/>
  <sheetViews>
    <sheetView topLeftCell="B10" workbookViewId="0">
      <selection activeCell="D25" sqref="D25"/>
    </sheetView>
  </sheetViews>
  <sheetFormatPr defaultRowHeight="15"/>
  <cols>
    <col min="2" max="2" width="11" customWidth="1"/>
    <col min="3" max="3" width="34.85546875" customWidth="1"/>
    <col min="4" max="4" width="16.140625" customWidth="1"/>
    <col min="5" max="5" width="13.85546875" customWidth="1"/>
    <col min="6" max="6" width="12.7109375" customWidth="1"/>
    <col min="7" max="7" width="14.140625" customWidth="1"/>
    <col min="8" max="8" width="15.85546875" customWidth="1"/>
    <col min="9" max="9" width="17.42578125" customWidth="1"/>
  </cols>
  <sheetData>
    <row r="1" spans="2:13" ht="19.5" customHeight="1">
      <c r="B1" s="847" t="s">
        <v>275</v>
      </c>
      <c r="C1" s="847"/>
      <c r="D1" s="847"/>
      <c r="E1" s="847"/>
      <c r="F1" s="847"/>
      <c r="G1" s="847"/>
      <c r="H1" s="847"/>
      <c r="I1" s="847"/>
    </row>
    <row r="2" spans="2:13" ht="40.5" customHeight="1">
      <c r="B2" s="397"/>
      <c r="C2" s="398" t="s">
        <v>336</v>
      </c>
      <c r="D2" s="399"/>
      <c r="E2" s="399"/>
      <c r="F2" s="399"/>
      <c r="G2" s="399"/>
      <c r="H2" s="399"/>
      <c r="I2" s="397"/>
      <c r="J2" s="397"/>
      <c r="K2" s="397"/>
    </row>
    <row r="3" spans="2:13" ht="15" customHeight="1">
      <c r="B3" s="848" t="s">
        <v>0</v>
      </c>
      <c r="C3" s="849" t="s">
        <v>1</v>
      </c>
      <c r="D3" s="848" t="s">
        <v>3</v>
      </c>
      <c r="E3" s="848"/>
      <c r="F3" s="848" t="s">
        <v>309</v>
      </c>
      <c r="G3" s="848" t="s">
        <v>5</v>
      </c>
      <c r="H3" s="848" t="s">
        <v>6</v>
      </c>
      <c r="I3" s="850" t="s">
        <v>276</v>
      </c>
      <c r="J3" s="397"/>
      <c r="K3" s="397"/>
    </row>
    <row r="4" spans="2:13" ht="15" customHeight="1">
      <c r="B4" s="848"/>
      <c r="C4" s="849"/>
      <c r="D4" s="848" t="s">
        <v>308</v>
      </c>
      <c r="E4" s="848" t="s">
        <v>310</v>
      </c>
      <c r="F4" s="848"/>
      <c r="G4" s="848"/>
      <c r="H4" s="848"/>
      <c r="I4" s="850"/>
      <c r="J4" s="397"/>
      <c r="K4" s="397"/>
    </row>
    <row r="5" spans="2:13" ht="15.75" thickBot="1">
      <c r="B5" s="848"/>
      <c r="C5" s="849"/>
      <c r="D5" s="848"/>
      <c r="E5" s="848"/>
      <c r="F5" s="848"/>
      <c r="G5" s="848"/>
      <c r="H5" s="848"/>
      <c r="I5" s="850"/>
      <c r="J5" s="397"/>
      <c r="K5" s="397"/>
    </row>
    <row r="6" spans="2:13" ht="26.25" customHeight="1" thickBot="1">
      <c r="B6" s="400" t="s">
        <v>15</v>
      </c>
      <c r="C6" s="401" t="s">
        <v>414</v>
      </c>
      <c r="D6" s="386" t="e">
        <f>CONSUMPTION!#REF!</f>
        <v>#REF!</v>
      </c>
      <c r="E6" s="386" t="e">
        <f>CONSUMPTION!#REF!</f>
        <v>#REF!</v>
      </c>
      <c r="F6" s="386" t="e">
        <f t="shared" ref="F6" si="0">D6-E6</f>
        <v>#REF!</v>
      </c>
      <c r="G6" s="385">
        <v>4000</v>
      </c>
      <c r="H6" s="400" t="e">
        <f t="shared" ref="H6" si="1">G6*F6/1000000</f>
        <v>#REF!</v>
      </c>
      <c r="I6" s="415"/>
      <c r="J6" s="397"/>
      <c r="K6" s="397"/>
    </row>
    <row r="7" spans="2:13" ht="24.75" customHeight="1">
      <c r="B7" s="402"/>
      <c r="C7" s="844" t="s">
        <v>277</v>
      </c>
      <c r="D7" s="845"/>
      <c r="E7" s="845"/>
      <c r="F7" s="845"/>
      <c r="G7" s="846"/>
      <c r="H7" s="403" t="e">
        <f>((#REF!+#REF!+#REF!+#REF!)-(#REF!+H6))</f>
        <v>#REF!</v>
      </c>
      <c r="I7" s="402"/>
      <c r="J7" s="397"/>
      <c r="K7" s="397"/>
    </row>
    <row r="8" spans="2:13" ht="24" customHeight="1">
      <c r="B8" s="400" t="s">
        <v>17</v>
      </c>
      <c r="C8" s="401" t="s">
        <v>415</v>
      </c>
      <c r="D8" s="404">
        <f>CONSUMPTION!J9</f>
        <v>2468.5</v>
      </c>
      <c r="E8" s="404">
        <f>CONSUMPTION!K9</f>
        <v>1606.4</v>
      </c>
      <c r="F8" s="400">
        <f>D8-E8</f>
        <v>862.09999999999991</v>
      </c>
      <c r="G8" s="400">
        <v>4000</v>
      </c>
      <c r="H8" s="400">
        <f>G8*F8/1000000</f>
        <v>3.4483999999999995</v>
      </c>
      <c r="I8" s="405" t="e">
        <f>(H8-#REF!)/H8*100</f>
        <v>#REF!</v>
      </c>
      <c r="J8" s="397" t="s">
        <v>285</v>
      </c>
      <c r="K8" s="397"/>
      <c r="M8" s="265" t="s">
        <v>307</v>
      </c>
    </row>
    <row r="9" spans="2:13" ht="28.5" customHeight="1">
      <c r="B9" s="400" t="s">
        <v>18</v>
      </c>
      <c r="C9" s="401" t="s">
        <v>416</v>
      </c>
      <c r="D9" s="404">
        <f>CONSUMPTION!J10</f>
        <v>1970.9</v>
      </c>
      <c r="E9" s="404">
        <f>CONSUMPTION!K10</f>
        <v>1231.5</v>
      </c>
      <c r="F9" s="400">
        <f>D9-E9</f>
        <v>739.40000000000009</v>
      </c>
      <c r="G9" s="400">
        <v>4000</v>
      </c>
      <c r="H9" s="400">
        <f>G9*F9/1000000</f>
        <v>2.9576000000000007</v>
      </c>
      <c r="I9" s="406" t="e">
        <f>(H9-#REF!)/H9*100</f>
        <v>#REF!</v>
      </c>
      <c r="J9" s="397"/>
      <c r="K9" s="397"/>
      <c r="M9" t="e">
        <f>(H7-H10)/H7*100</f>
        <v>#REF!</v>
      </c>
    </row>
    <row r="10" spans="2:13" ht="24" customHeight="1">
      <c r="B10" s="402"/>
      <c r="C10" s="844" t="s">
        <v>278</v>
      </c>
      <c r="D10" s="845"/>
      <c r="E10" s="845"/>
      <c r="F10" s="845"/>
      <c r="G10" s="846"/>
      <c r="H10" s="403">
        <f>H8+H9</f>
        <v>6.4060000000000006</v>
      </c>
      <c r="I10" s="407"/>
      <c r="J10" s="397"/>
      <c r="K10" s="397"/>
      <c r="M10" s="265" t="s">
        <v>306</v>
      </c>
    </row>
    <row r="11" spans="2:13" ht="21.75" customHeight="1">
      <c r="B11" s="402" t="s">
        <v>417</v>
      </c>
      <c r="C11" s="402" t="s">
        <v>403</v>
      </c>
      <c r="D11" s="408" t="e">
        <f>CONSUMPTION!#REF!</f>
        <v>#REF!</v>
      </c>
      <c r="E11" s="408" t="e">
        <f>CONSUMPTION!#REF!</f>
        <v>#REF!</v>
      </c>
      <c r="F11" s="400" t="e">
        <f>D11-E11</f>
        <v>#REF!</v>
      </c>
      <c r="G11" s="400">
        <v>1666.67</v>
      </c>
      <c r="H11" s="400" t="e">
        <f t="shared" ref="H11" si="2">G11*F11/1000000</f>
        <v>#REF!</v>
      </c>
      <c r="I11" s="406" t="e">
        <f>(H11-H14)/H11*100</f>
        <v>#REF!</v>
      </c>
      <c r="J11" s="397" t="s">
        <v>284</v>
      </c>
      <c r="K11" s="397"/>
      <c r="M11" t="e">
        <f>(H10-H13)/H10*100</f>
        <v>#REF!</v>
      </c>
    </row>
    <row r="12" spans="2:13" ht="19.5" customHeight="1">
      <c r="B12" s="402" t="s">
        <v>418</v>
      </c>
      <c r="C12" s="402" t="s">
        <v>404</v>
      </c>
      <c r="D12" s="408" t="e">
        <f>CONSUMPTION!#REF!</f>
        <v>#REF!</v>
      </c>
      <c r="E12" s="408" t="e">
        <f>CONSUMPTION!#REF!</f>
        <v>#REF!</v>
      </c>
      <c r="F12" s="400" t="e">
        <f>D12-E12</f>
        <v>#REF!</v>
      </c>
      <c r="G12" s="400">
        <v>1666.67</v>
      </c>
      <c r="H12" s="400" t="e">
        <f>G12*F12/1000000</f>
        <v>#REF!</v>
      </c>
      <c r="I12" s="406" t="e">
        <f>(H12-H15)/H12*100</f>
        <v>#REF!</v>
      </c>
      <c r="J12" s="397"/>
      <c r="K12" s="397"/>
    </row>
    <row r="13" spans="2:13" ht="21.75" customHeight="1">
      <c r="B13" s="402"/>
      <c r="C13" s="836" t="s">
        <v>419</v>
      </c>
      <c r="D13" s="837"/>
      <c r="E13" s="837"/>
      <c r="F13" s="837"/>
      <c r="G13" s="838"/>
      <c r="H13" s="409" t="e">
        <f>#REF!+#REF!</f>
        <v>#REF!</v>
      </c>
      <c r="I13" s="402"/>
      <c r="J13" s="397"/>
      <c r="K13" s="397"/>
      <c r="M13" s="265" t="s">
        <v>316</v>
      </c>
    </row>
    <row r="14" spans="2:13" ht="15" customHeight="1">
      <c r="B14" s="402" t="s">
        <v>420</v>
      </c>
      <c r="C14" s="839" t="s">
        <v>422</v>
      </c>
      <c r="D14" s="840"/>
      <c r="E14" s="840"/>
      <c r="F14" s="840"/>
      <c r="G14" s="841"/>
      <c r="H14" s="410">
        <f>CONSUMPTION!N23</f>
        <v>3.4168000000000003</v>
      </c>
      <c r="I14" s="402"/>
      <c r="J14" s="397"/>
      <c r="K14" s="397"/>
      <c r="M14" t="e">
        <f>(#REF!-#REF!)/#REF!*100</f>
        <v>#REF!</v>
      </c>
    </row>
    <row r="15" spans="2:13" ht="14.25" customHeight="1">
      <c r="B15" s="402" t="s">
        <v>421</v>
      </c>
      <c r="C15" s="839" t="s">
        <v>423</v>
      </c>
      <c r="D15" s="840"/>
      <c r="E15" s="840"/>
      <c r="F15" s="840"/>
      <c r="G15" s="841"/>
      <c r="H15" s="411" t="e">
        <f>CONSUMPTION!#REF!</f>
        <v>#REF!</v>
      </c>
      <c r="I15" s="402"/>
      <c r="J15" s="397"/>
      <c r="K15" s="397"/>
      <c r="M15" s="265" t="s">
        <v>317</v>
      </c>
    </row>
    <row r="16" spans="2:13" ht="24" customHeight="1">
      <c r="B16" s="263"/>
      <c r="C16" s="835" t="s">
        <v>279</v>
      </c>
      <c r="D16" s="835"/>
      <c r="E16" s="835"/>
      <c r="F16" s="835"/>
      <c r="G16" s="835"/>
      <c r="H16" s="269" t="e">
        <f>H14+H15+#REF!+#REF!</f>
        <v>#REF!</v>
      </c>
      <c r="I16" s="263"/>
    </row>
    <row r="17" spans="2:8" ht="20.25">
      <c r="B17" s="271" t="s">
        <v>280</v>
      </c>
      <c r="C17" s="272"/>
    </row>
    <row r="18" spans="2:8" ht="21.75" customHeight="1" thickBot="1">
      <c r="B18" s="260" t="s">
        <v>15</v>
      </c>
      <c r="C18" s="428" t="s">
        <v>424</v>
      </c>
      <c r="D18" s="277" t="e">
        <f>#REF!</f>
        <v>#REF!</v>
      </c>
      <c r="E18" s="261" t="e">
        <f>#REF!</f>
        <v>#REF!</v>
      </c>
      <c r="F18" s="273" t="e">
        <f>D18-E18</f>
        <v>#REF!</v>
      </c>
      <c r="G18" s="273">
        <v>2000</v>
      </c>
      <c r="H18" s="273" t="e">
        <f>G18*F18/1000000</f>
        <v>#REF!</v>
      </c>
    </row>
    <row r="19" spans="2:8" ht="15.75" thickBot="1">
      <c r="B19" s="262" t="s">
        <v>417</v>
      </c>
      <c r="C19" s="262" t="s">
        <v>253</v>
      </c>
      <c r="D19" s="261" t="e">
        <f>D11</f>
        <v>#REF!</v>
      </c>
      <c r="E19" s="266" t="e">
        <f>E11</f>
        <v>#REF!</v>
      </c>
      <c r="F19" s="273" t="e">
        <f>D19-E19</f>
        <v>#REF!</v>
      </c>
      <c r="G19" s="273">
        <v>120000</v>
      </c>
      <c r="H19" s="273" t="e">
        <f t="shared" ref="H19" si="3">G19*F19/1000000</f>
        <v>#REF!</v>
      </c>
    </row>
    <row r="20" spans="2:8">
      <c r="B20" s="262" t="s">
        <v>418</v>
      </c>
      <c r="C20" s="262" t="s">
        <v>254</v>
      </c>
      <c r="D20" s="261" t="e">
        <f>D12</f>
        <v>#REF!</v>
      </c>
      <c r="E20" s="267" t="e">
        <f>E12</f>
        <v>#REF!</v>
      </c>
      <c r="F20" s="273" t="e">
        <f>D20-E20</f>
        <v>#REF!</v>
      </c>
      <c r="G20" s="273">
        <v>1500</v>
      </c>
      <c r="H20" s="273" t="e">
        <f>G20*F20/1000000</f>
        <v>#REF!</v>
      </c>
    </row>
    <row r="21" spans="2:8" ht="15.75" thickBot="1"/>
    <row r="22" spans="2:8" ht="18.75" customHeight="1">
      <c r="C22" s="842"/>
      <c r="D22" s="842"/>
      <c r="E22" s="842"/>
      <c r="F22" s="265"/>
      <c r="G22" s="373" t="s">
        <v>283</v>
      </c>
      <c r="H22" s="264" t="e">
        <f>(#REF!-#REF!)/#REF!*100</f>
        <v>#REF!</v>
      </c>
    </row>
    <row r="23" spans="2:8" ht="15.75">
      <c r="C23" s="843"/>
      <c r="D23" s="843"/>
      <c r="E23" s="843"/>
      <c r="F23" s="265"/>
      <c r="G23" s="53"/>
      <c r="H23" s="265"/>
    </row>
    <row r="24" spans="2:8" ht="15.75">
      <c r="G24" s="53"/>
      <c r="H24" s="268"/>
    </row>
    <row r="30" spans="2:8">
      <c r="C30" s="43"/>
    </row>
  </sheetData>
  <mergeCells count="17">
    <mergeCell ref="C7:G7"/>
    <mergeCell ref="C10:G10"/>
    <mergeCell ref="B1:I1"/>
    <mergeCell ref="B3:B5"/>
    <mergeCell ref="C3:C5"/>
    <mergeCell ref="D3:E3"/>
    <mergeCell ref="F3:F5"/>
    <mergeCell ref="G3:G5"/>
    <mergeCell ref="H3:H5"/>
    <mergeCell ref="I3:I5"/>
    <mergeCell ref="D4:D5"/>
    <mergeCell ref="E4:E5"/>
    <mergeCell ref="C16:G16"/>
    <mergeCell ref="C13:G13"/>
    <mergeCell ref="C14:G14"/>
    <mergeCell ref="C15:G15"/>
    <mergeCell ref="C22:E23"/>
  </mergeCells>
  <pageMargins left="0.7" right="0.7" top="0.75" bottom="0.75" header="0.3" footer="0.3"/>
  <pageSetup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69"/>
  <sheetViews>
    <sheetView topLeftCell="A2" zoomScale="60" zoomScaleNormal="60" zoomScaleSheetLayoutView="50" workbookViewId="0">
      <selection activeCell="K42" sqref="K42:L42"/>
    </sheetView>
  </sheetViews>
  <sheetFormatPr defaultColWidth="9" defaultRowHeight="27.75" customHeight="1"/>
  <cols>
    <col min="1" max="1" width="9.5703125" style="9" customWidth="1"/>
    <col min="2" max="2" width="35" style="9" customWidth="1"/>
    <col min="3" max="3" width="14" style="9" customWidth="1"/>
    <col min="4" max="4" width="24.85546875" style="9" customWidth="1"/>
    <col min="5" max="5" width="23.140625" style="9" customWidth="1"/>
    <col min="6" max="6" width="17.28515625" style="9" customWidth="1"/>
    <col min="7" max="7" width="14.85546875" style="9" customWidth="1"/>
    <col min="8" max="8" width="17.7109375" style="9" customWidth="1"/>
    <col min="9" max="9" width="14.140625" style="9" customWidth="1"/>
    <col min="10" max="10" width="20.85546875" style="9" customWidth="1"/>
    <col min="11" max="11" width="19.28515625" style="9" customWidth="1"/>
    <col min="12" max="12" width="14.28515625" style="9" customWidth="1"/>
    <col min="13" max="13" width="17.42578125" style="9" customWidth="1"/>
    <col min="14" max="14" width="18" style="9" customWidth="1"/>
    <col min="15" max="15" width="10.7109375" style="9" customWidth="1"/>
    <col min="16" max="16" width="11.140625" style="9" customWidth="1"/>
    <col min="17" max="17" width="11" style="9" customWidth="1"/>
    <col min="18" max="18" width="18.42578125" style="9" customWidth="1"/>
    <col min="19" max="19" width="8.42578125" style="9" customWidth="1"/>
    <col min="20" max="20" width="10" style="9" customWidth="1"/>
    <col min="21" max="21" width="17.7109375" style="9" customWidth="1"/>
    <col min="22" max="22" width="13.140625" style="9" customWidth="1"/>
    <col min="23" max="23" width="13.42578125" style="9" bestFit="1" customWidth="1"/>
    <col min="24" max="16384" width="9" style="9"/>
  </cols>
  <sheetData>
    <row r="1" spans="1:57" ht="27.75" hidden="1" customHeight="1"/>
    <row r="2" spans="1:57" s="8" customFormat="1" ht="30.75" customHeight="1">
      <c r="A2" s="606" t="s">
        <v>437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</row>
    <row r="3" spans="1:57" ht="52.5" customHeight="1">
      <c r="A3" s="626" t="s">
        <v>452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12"/>
    </row>
    <row r="4" spans="1:57" s="8" customFormat="1" ht="22.5" customHeight="1" thickBot="1">
      <c r="A4" s="638" t="s">
        <v>0</v>
      </c>
      <c r="B4" s="646" t="s">
        <v>1</v>
      </c>
      <c r="C4" s="638" t="s">
        <v>110</v>
      </c>
      <c r="D4" s="638" t="s">
        <v>111</v>
      </c>
      <c r="E4" s="638" t="s">
        <v>107</v>
      </c>
      <c r="F4" s="638" t="s">
        <v>112</v>
      </c>
      <c r="G4" s="638" t="s">
        <v>2</v>
      </c>
      <c r="H4" s="131"/>
      <c r="I4" s="131"/>
      <c r="J4" s="635" t="s">
        <v>3</v>
      </c>
      <c r="K4" s="636"/>
      <c r="L4" s="638" t="s">
        <v>4</v>
      </c>
      <c r="M4" s="638" t="s">
        <v>5</v>
      </c>
      <c r="N4" s="644" t="s">
        <v>6</v>
      </c>
      <c r="O4" s="634" t="s">
        <v>7</v>
      </c>
      <c r="P4" s="634" t="s">
        <v>8</v>
      </c>
      <c r="Q4" s="634" t="s">
        <v>10</v>
      </c>
      <c r="R4" s="634" t="s">
        <v>9</v>
      </c>
      <c r="T4" s="13"/>
      <c r="U4" s="14"/>
      <c r="V4" s="13"/>
    </row>
    <row r="5" spans="1:57" s="8" customFormat="1" ht="16.5" customHeight="1">
      <c r="A5" s="638"/>
      <c r="B5" s="646"/>
      <c r="C5" s="638"/>
      <c r="D5" s="638"/>
      <c r="E5" s="638"/>
      <c r="F5" s="638"/>
      <c r="G5" s="638"/>
      <c r="H5" s="637" t="s">
        <v>11</v>
      </c>
      <c r="I5" s="637" t="s">
        <v>12</v>
      </c>
      <c r="J5" s="637" t="s">
        <v>13</v>
      </c>
      <c r="K5" s="637" t="s">
        <v>14</v>
      </c>
      <c r="L5" s="638"/>
      <c r="M5" s="638"/>
      <c r="N5" s="644"/>
      <c r="O5" s="634"/>
      <c r="P5" s="634"/>
      <c r="Q5" s="634"/>
      <c r="R5" s="634"/>
    </row>
    <row r="6" spans="1:57" s="8" customFormat="1" ht="32.25" customHeight="1" thickBot="1">
      <c r="A6" s="638"/>
      <c r="B6" s="646"/>
      <c r="C6" s="638"/>
      <c r="D6" s="638"/>
      <c r="E6" s="638"/>
      <c r="F6" s="638"/>
      <c r="G6" s="638"/>
      <c r="H6" s="638"/>
      <c r="I6" s="638"/>
      <c r="J6" s="638"/>
      <c r="K6" s="638"/>
      <c r="L6" s="638"/>
      <c r="M6" s="638"/>
      <c r="N6" s="644"/>
      <c r="O6" s="634"/>
      <c r="P6" s="634"/>
      <c r="Q6" s="634"/>
      <c r="R6" s="634"/>
    </row>
    <row r="7" spans="1:57" ht="45.75" customHeight="1" thickBot="1">
      <c r="A7" s="535" t="s">
        <v>15</v>
      </c>
      <c r="B7" s="536" t="s">
        <v>425</v>
      </c>
      <c r="C7" s="537" t="s">
        <v>436</v>
      </c>
      <c r="D7" s="537"/>
      <c r="E7" s="537" t="s">
        <v>426</v>
      </c>
      <c r="F7" s="537" t="s">
        <v>335</v>
      </c>
      <c r="G7" s="538" t="s">
        <v>201</v>
      </c>
      <c r="H7" s="538" t="s">
        <v>365</v>
      </c>
      <c r="I7" s="538" t="s">
        <v>202</v>
      </c>
      <c r="J7" s="538">
        <v>4439.8999999999996</v>
      </c>
      <c r="K7" s="538">
        <v>2837.6</v>
      </c>
      <c r="L7" s="537">
        <f>J7-K7</f>
        <v>1602.2999999999997</v>
      </c>
      <c r="M7" s="537">
        <v>4000</v>
      </c>
      <c r="N7" s="564">
        <f>L7*M7/1000000</f>
        <v>6.4091999999999993</v>
      </c>
      <c r="O7" s="539">
        <v>136</v>
      </c>
      <c r="P7" s="540">
        <f>O7/10</f>
        <v>13.6</v>
      </c>
      <c r="Q7" s="541">
        <v>0.41666666666666669</v>
      </c>
      <c r="R7" s="569" t="s">
        <v>468</v>
      </c>
      <c r="T7" s="132"/>
      <c r="U7" s="169"/>
      <c r="V7" s="170"/>
      <c r="W7" s="169"/>
    </row>
    <row r="8" spans="1:57" ht="9.9499999999999993" customHeight="1" thickBot="1">
      <c r="A8" s="647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9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 ht="30" customHeight="1">
      <c r="A9" s="521" t="s">
        <v>17</v>
      </c>
      <c r="B9" s="516" t="s">
        <v>415</v>
      </c>
      <c r="C9" s="522" t="s">
        <v>17</v>
      </c>
      <c r="D9" s="530"/>
      <c r="E9" s="522" t="s">
        <v>199</v>
      </c>
      <c r="F9" s="522" t="s">
        <v>200</v>
      </c>
      <c r="G9" s="523" t="s">
        <v>201</v>
      </c>
      <c r="H9" s="523" t="s">
        <v>364</v>
      </c>
      <c r="I9" s="523" t="s">
        <v>202</v>
      </c>
      <c r="J9" s="524">
        <v>2468.5</v>
      </c>
      <c r="K9" s="524">
        <v>1606.4</v>
      </c>
      <c r="L9" s="522">
        <f>J9-K9</f>
        <v>862.09999999999991</v>
      </c>
      <c r="M9" s="522">
        <v>4000</v>
      </c>
      <c r="N9" s="522">
        <f>M9*L9/1000000</f>
        <v>3.4483999999999995</v>
      </c>
      <c r="O9" s="531">
        <v>82</v>
      </c>
      <c r="P9" s="518">
        <f>O9/10</f>
        <v>8.1999999999999993</v>
      </c>
      <c r="Q9" s="525">
        <v>0.375</v>
      </c>
      <c r="R9" s="570" t="s">
        <v>468</v>
      </c>
      <c r="T9" s="132"/>
      <c r="U9" s="169"/>
      <c r="V9" s="170"/>
      <c r="W9" s="169"/>
    </row>
    <row r="10" spans="1:57" ht="30" customHeight="1" thickBot="1">
      <c r="A10" s="452" t="s">
        <v>18</v>
      </c>
      <c r="B10" s="487" t="s">
        <v>416</v>
      </c>
      <c r="C10" s="129" t="s">
        <v>18</v>
      </c>
      <c r="D10" s="532"/>
      <c r="E10" s="129" t="s">
        <v>199</v>
      </c>
      <c r="F10" s="129" t="s">
        <v>200</v>
      </c>
      <c r="G10" s="453" t="s">
        <v>201</v>
      </c>
      <c r="H10" s="453" t="s">
        <v>366</v>
      </c>
      <c r="I10" s="453" t="s">
        <v>202</v>
      </c>
      <c r="J10" s="456">
        <v>1970.9</v>
      </c>
      <c r="K10" s="456">
        <v>1231.5</v>
      </c>
      <c r="L10" s="129">
        <f>J10-K10</f>
        <v>739.40000000000009</v>
      </c>
      <c r="M10" s="129">
        <v>4000</v>
      </c>
      <c r="N10" s="129">
        <f>M10*L10/1000000</f>
        <v>2.9576000000000007</v>
      </c>
      <c r="O10" s="456">
        <v>58</v>
      </c>
      <c r="P10" s="533">
        <f>O10/10</f>
        <v>5.8</v>
      </c>
      <c r="Q10" s="534">
        <v>0.375</v>
      </c>
      <c r="R10" s="571" t="s">
        <v>469</v>
      </c>
      <c r="T10" s="132"/>
      <c r="U10" s="11"/>
      <c r="V10" s="11"/>
      <c r="W10" s="11"/>
      <c r="AA10" s="9">
        <f>CONSUMPTION!J884</f>
        <v>0</v>
      </c>
    </row>
    <row r="11" spans="1:57" ht="24.95" customHeight="1" thickBot="1">
      <c r="A11" s="652" t="s">
        <v>449</v>
      </c>
      <c r="B11" s="653"/>
      <c r="C11" s="653"/>
      <c r="D11" s="653"/>
      <c r="E11" s="653"/>
      <c r="F11" s="653"/>
      <c r="G11" s="653"/>
      <c r="H11" s="653"/>
      <c r="I11" s="653"/>
      <c r="J11" s="653"/>
      <c r="K11" s="653"/>
      <c r="L11" s="653"/>
      <c r="M11" s="654"/>
      <c r="N11" s="563">
        <f>N9+N10</f>
        <v>6.4060000000000006</v>
      </c>
      <c r="O11" s="659"/>
      <c r="P11" s="659"/>
      <c r="Q11" s="659"/>
      <c r="R11" s="659"/>
      <c r="T11" s="11"/>
      <c r="U11" s="11"/>
      <c r="V11" s="11"/>
      <c r="W11" s="11"/>
    </row>
    <row r="12" spans="1:57" ht="30" customHeight="1">
      <c r="A12" s="521" t="s">
        <v>19</v>
      </c>
      <c r="B12" s="516" t="s">
        <v>343</v>
      </c>
      <c r="C12" s="522"/>
      <c r="D12" s="522"/>
      <c r="E12" s="522" t="s">
        <v>338</v>
      </c>
      <c r="F12" s="522" t="s">
        <v>339</v>
      </c>
      <c r="G12" s="523" t="s">
        <v>201</v>
      </c>
      <c r="H12" s="523" t="s">
        <v>378</v>
      </c>
      <c r="I12" s="448" t="s">
        <v>202</v>
      </c>
      <c r="J12" s="523">
        <v>5770.4</v>
      </c>
      <c r="K12" s="523">
        <v>3718.7</v>
      </c>
      <c r="L12" s="522">
        <f>J12-K12</f>
        <v>2051.6999999999998</v>
      </c>
      <c r="M12" s="522">
        <v>1666.67</v>
      </c>
      <c r="N12" s="568">
        <f>M12*L12/1000000</f>
        <v>3.4195068389999999</v>
      </c>
      <c r="O12" s="524">
        <v>495</v>
      </c>
      <c r="P12" s="518">
        <f>O12/60</f>
        <v>8.25</v>
      </c>
      <c r="Q12" s="525">
        <v>0.375</v>
      </c>
      <c r="R12" s="570" t="s">
        <v>468</v>
      </c>
      <c r="T12" s="11"/>
      <c r="U12" s="11"/>
      <c r="V12" s="11"/>
      <c r="W12" s="11"/>
    </row>
    <row r="13" spans="1:57" s="10" customFormat="1" ht="30" customHeight="1">
      <c r="A13" s="432" t="s">
        <v>20</v>
      </c>
      <c r="B13" s="486" t="s">
        <v>348</v>
      </c>
      <c r="C13" s="431" t="s">
        <v>197</v>
      </c>
      <c r="D13" s="433" t="s">
        <v>216</v>
      </c>
      <c r="E13" s="431" t="s">
        <v>199</v>
      </c>
      <c r="F13" s="431" t="s">
        <v>200</v>
      </c>
      <c r="G13" s="431" t="s">
        <v>201</v>
      </c>
      <c r="H13" s="431" t="s">
        <v>386</v>
      </c>
      <c r="I13" s="431" t="s">
        <v>203</v>
      </c>
      <c r="J13" s="431">
        <v>660.1</v>
      </c>
      <c r="K13" s="431">
        <v>422.1</v>
      </c>
      <c r="L13" s="431">
        <f t="shared" ref="L13:L22" si="0">J13-K13</f>
        <v>238</v>
      </c>
      <c r="M13" s="431">
        <v>2000</v>
      </c>
      <c r="N13" s="431">
        <f t="shared" ref="N13:N22" si="1">M13*L13/1000000</f>
        <v>0.47599999999999998</v>
      </c>
      <c r="O13" s="128">
        <v>50</v>
      </c>
      <c r="P13" s="511">
        <f t="shared" ref="P13:P18" si="2">O13/60</f>
        <v>0.83333333333333337</v>
      </c>
      <c r="Q13" s="515">
        <v>0.83333333333333337</v>
      </c>
      <c r="R13" s="520" t="s">
        <v>467</v>
      </c>
      <c r="T13" s="135"/>
      <c r="U13" s="171"/>
      <c r="V13" s="171"/>
      <c r="W13" s="171"/>
    </row>
    <row r="14" spans="1:57" s="10" customFormat="1" ht="30" customHeight="1">
      <c r="A14" s="432" t="s">
        <v>21</v>
      </c>
      <c r="B14" s="486" t="s">
        <v>349</v>
      </c>
      <c r="C14" s="431" t="s">
        <v>197</v>
      </c>
      <c r="D14" s="433" t="s">
        <v>216</v>
      </c>
      <c r="E14" s="431" t="s">
        <v>199</v>
      </c>
      <c r="F14" s="431" t="s">
        <v>200</v>
      </c>
      <c r="G14" s="431" t="s">
        <v>201</v>
      </c>
      <c r="H14" s="431" t="s">
        <v>385</v>
      </c>
      <c r="I14" s="431" t="s">
        <v>203</v>
      </c>
      <c r="J14" s="128">
        <v>1009.4</v>
      </c>
      <c r="K14" s="128">
        <v>644.29999999999995</v>
      </c>
      <c r="L14" s="431">
        <f t="shared" si="0"/>
        <v>365.1</v>
      </c>
      <c r="M14" s="431">
        <v>2000</v>
      </c>
      <c r="N14" s="431">
        <f t="shared" si="1"/>
        <v>0.73019999999999996</v>
      </c>
      <c r="O14" s="128">
        <v>210</v>
      </c>
      <c r="P14" s="511">
        <f t="shared" si="2"/>
        <v>3.5</v>
      </c>
      <c r="Q14" s="515">
        <v>0.375</v>
      </c>
      <c r="R14" s="520" t="s">
        <v>468</v>
      </c>
      <c r="T14" s="135"/>
      <c r="U14" s="171"/>
      <c r="V14" s="171"/>
      <c r="W14" s="171"/>
    </row>
    <row r="15" spans="1:57" s="10" customFormat="1" ht="30" customHeight="1">
      <c r="A15" s="432" t="s">
        <v>22</v>
      </c>
      <c r="B15" s="486" t="s">
        <v>433</v>
      </c>
      <c r="C15" s="431" t="s">
        <v>197</v>
      </c>
      <c r="D15" s="433" t="s">
        <v>216</v>
      </c>
      <c r="E15" s="431" t="s">
        <v>199</v>
      </c>
      <c r="F15" s="431" t="s">
        <v>200</v>
      </c>
      <c r="G15" s="431" t="s">
        <v>201</v>
      </c>
      <c r="H15" s="431" t="s">
        <v>384</v>
      </c>
      <c r="I15" s="431" t="s">
        <v>203</v>
      </c>
      <c r="J15" s="128">
        <v>0</v>
      </c>
      <c r="K15" s="128">
        <v>0</v>
      </c>
      <c r="L15" s="431">
        <f t="shared" si="0"/>
        <v>0</v>
      </c>
      <c r="M15" s="431">
        <v>2000</v>
      </c>
      <c r="N15" s="431">
        <f t="shared" si="1"/>
        <v>0</v>
      </c>
      <c r="O15" s="128" t="s">
        <v>164</v>
      </c>
      <c r="P15" s="128" t="s">
        <v>164</v>
      </c>
      <c r="Q15" s="128" t="s">
        <v>164</v>
      </c>
      <c r="R15" s="520" t="s">
        <v>164</v>
      </c>
      <c r="T15" s="135"/>
      <c r="U15" s="171"/>
      <c r="V15" s="171"/>
      <c r="W15" s="171"/>
    </row>
    <row r="16" spans="1:57" s="10" customFormat="1" ht="30" customHeight="1">
      <c r="A16" s="432" t="s">
        <v>23</v>
      </c>
      <c r="B16" s="486" t="s">
        <v>434</v>
      </c>
      <c r="C16" s="431" t="s">
        <v>197</v>
      </c>
      <c r="D16" s="433" t="s">
        <v>216</v>
      </c>
      <c r="E16" s="431" t="s">
        <v>199</v>
      </c>
      <c r="F16" s="431" t="s">
        <v>200</v>
      </c>
      <c r="G16" s="431" t="s">
        <v>201</v>
      </c>
      <c r="H16" s="431" t="s">
        <v>383</v>
      </c>
      <c r="I16" s="431" t="s">
        <v>203</v>
      </c>
      <c r="J16" s="128">
        <v>2049.6</v>
      </c>
      <c r="K16" s="128">
        <v>1328.3</v>
      </c>
      <c r="L16" s="431">
        <f t="shared" si="0"/>
        <v>721.3</v>
      </c>
      <c r="M16" s="431">
        <v>2000</v>
      </c>
      <c r="N16" s="431">
        <f t="shared" si="1"/>
        <v>1.4426000000000001</v>
      </c>
      <c r="O16" s="128">
        <v>165</v>
      </c>
      <c r="P16" s="511">
        <f t="shared" si="2"/>
        <v>2.75</v>
      </c>
      <c r="Q16" s="515">
        <v>0.41666666666666669</v>
      </c>
      <c r="R16" s="520" t="s">
        <v>468</v>
      </c>
      <c r="T16" s="135"/>
      <c r="U16" s="171"/>
      <c r="V16" s="171"/>
      <c r="W16" s="171"/>
    </row>
    <row r="17" spans="1:23" s="10" customFormat="1" ht="30" customHeight="1">
      <c r="A17" s="432" t="s">
        <v>24</v>
      </c>
      <c r="B17" s="433" t="s">
        <v>350</v>
      </c>
      <c r="C17" s="431"/>
      <c r="D17" s="433"/>
      <c r="E17" s="431" t="s">
        <v>199</v>
      </c>
      <c r="F17" s="431" t="s">
        <v>200</v>
      </c>
      <c r="G17" s="431" t="s">
        <v>201</v>
      </c>
      <c r="H17" s="431" t="s">
        <v>382</v>
      </c>
      <c r="I17" s="431" t="s">
        <v>203</v>
      </c>
      <c r="J17" s="128">
        <v>0</v>
      </c>
      <c r="K17" s="128">
        <v>0</v>
      </c>
      <c r="L17" s="431">
        <f t="shared" si="0"/>
        <v>0</v>
      </c>
      <c r="M17" s="431">
        <v>2000</v>
      </c>
      <c r="N17" s="431">
        <f t="shared" si="1"/>
        <v>0</v>
      </c>
      <c r="O17" s="128" t="s">
        <v>164</v>
      </c>
      <c r="P17" s="511"/>
      <c r="Q17" s="128" t="s">
        <v>164</v>
      </c>
      <c r="R17" s="520" t="s">
        <v>164</v>
      </c>
      <c r="T17" s="135"/>
      <c r="U17" s="171"/>
      <c r="V17" s="171"/>
      <c r="W17" s="171"/>
    </row>
    <row r="18" spans="1:23" s="10" customFormat="1" ht="30" customHeight="1">
      <c r="A18" s="432" t="s">
        <v>25</v>
      </c>
      <c r="B18" s="486" t="s">
        <v>351</v>
      </c>
      <c r="C18" s="431" t="s">
        <v>197</v>
      </c>
      <c r="D18" s="433" t="s">
        <v>363</v>
      </c>
      <c r="E18" s="431" t="s">
        <v>199</v>
      </c>
      <c r="F18" s="431" t="s">
        <v>200</v>
      </c>
      <c r="G18" s="431" t="s">
        <v>201</v>
      </c>
      <c r="H18" s="431" t="s">
        <v>381</v>
      </c>
      <c r="I18" s="431" t="s">
        <v>203</v>
      </c>
      <c r="J18" s="128">
        <v>1085.4000000000001</v>
      </c>
      <c r="K18" s="128">
        <v>701.4</v>
      </c>
      <c r="L18" s="431">
        <f t="shared" si="0"/>
        <v>384.00000000000011</v>
      </c>
      <c r="M18" s="431">
        <v>2000</v>
      </c>
      <c r="N18" s="431">
        <f t="shared" si="1"/>
        <v>0.76800000000000024</v>
      </c>
      <c r="O18" s="128">
        <v>176</v>
      </c>
      <c r="P18" s="511">
        <f t="shared" si="2"/>
        <v>2.9333333333333331</v>
      </c>
      <c r="Q18" s="515">
        <v>0.75</v>
      </c>
      <c r="R18" s="520" t="s">
        <v>470</v>
      </c>
      <c r="T18" s="135"/>
      <c r="U18" s="171"/>
      <c r="V18" s="171"/>
      <c r="W18" s="171"/>
    </row>
    <row r="19" spans="1:23" s="10" customFormat="1" ht="30" customHeight="1">
      <c r="A19" s="432" t="s">
        <v>26</v>
      </c>
      <c r="B19" s="433" t="s">
        <v>354</v>
      </c>
      <c r="C19" s="431"/>
      <c r="D19" s="433"/>
      <c r="E19" s="431" t="s">
        <v>199</v>
      </c>
      <c r="F19" s="431" t="s">
        <v>200</v>
      </c>
      <c r="G19" s="431" t="s">
        <v>201</v>
      </c>
      <c r="H19" s="431" t="s">
        <v>380</v>
      </c>
      <c r="I19" s="431" t="s">
        <v>203</v>
      </c>
      <c r="J19" s="128">
        <v>0</v>
      </c>
      <c r="K19" s="128">
        <v>0</v>
      </c>
      <c r="L19" s="431">
        <f t="shared" si="0"/>
        <v>0</v>
      </c>
      <c r="M19" s="431">
        <v>2000</v>
      </c>
      <c r="N19" s="431">
        <f t="shared" si="1"/>
        <v>0</v>
      </c>
      <c r="O19" s="128" t="s">
        <v>164</v>
      </c>
      <c r="P19" s="128" t="s">
        <v>164</v>
      </c>
      <c r="Q19" s="128" t="s">
        <v>164</v>
      </c>
      <c r="R19" s="520" t="s">
        <v>164</v>
      </c>
      <c r="T19" s="135"/>
      <c r="U19" s="171"/>
      <c r="V19" s="171"/>
      <c r="W19" s="171"/>
    </row>
    <row r="20" spans="1:23" s="10" customFormat="1" ht="30" customHeight="1">
      <c r="A20" s="432" t="s">
        <v>27</v>
      </c>
      <c r="B20" s="433" t="s">
        <v>355</v>
      </c>
      <c r="C20" s="431"/>
      <c r="D20" s="433"/>
      <c r="E20" s="431" t="s">
        <v>199</v>
      </c>
      <c r="F20" s="431" t="s">
        <v>200</v>
      </c>
      <c r="G20" s="431" t="s">
        <v>201</v>
      </c>
      <c r="H20" s="431" t="s">
        <v>379</v>
      </c>
      <c r="I20" s="431" t="s">
        <v>203</v>
      </c>
      <c r="J20" s="128">
        <v>0</v>
      </c>
      <c r="K20" s="128">
        <v>0</v>
      </c>
      <c r="L20" s="431">
        <f t="shared" si="0"/>
        <v>0</v>
      </c>
      <c r="M20" s="431">
        <v>2000</v>
      </c>
      <c r="N20" s="431">
        <f t="shared" si="1"/>
        <v>0</v>
      </c>
      <c r="O20" s="128" t="s">
        <v>164</v>
      </c>
      <c r="P20" s="128" t="s">
        <v>164</v>
      </c>
      <c r="Q20" s="128" t="s">
        <v>164</v>
      </c>
      <c r="R20" s="520" t="s">
        <v>164</v>
      </c>
      <c r="T20" s="135"/>
      <c r="U20" s="171"/>
      <c r="V20" s="171"/>
      <c r="W20" s="171"/>
    </row>
    <row r="21" spans="1:23" s="10" customFormat="1" ht="30" customHeight="1">
      <c r="A21" s="432" t="s">
        <v>340</v>
      </c>
      <c r="B21" s="433" t="s">
        <v>223</v>
      </c>
      <c r="C21" s="431"/>
      <c r="D21" s="433"/>
      <c r="E21" s="431" t="s">
        <v>199</v>
      </c>
      <c r="F21" s="431" t="s">
        <v>200</v>
      </c>
      <c r="G21" s="431" t="s">
        <v>201</v>
      </c>
      <c r="H21" s="431" t="s">
        <v>388</v>
      </c>
      <c r="I21" s="431" t="s">
        <v>203</v>
      </c>
      <c r="J21" s="128">
        <v>0</v>
      </c>
      <c r="K21" s="128">
        <v>0</v>
      </c>
      <c r="L21" s="431">
        <f t="shared" si="0"/>
        <v>0</v>
      </c>
      <c r="M21" s="431">
        <v>2000</v>
      </c>
      <c r="N21" s="431">
        <f t="shared" si="1"/>
        <v>0</v>
      </c>
      <c r="O21" s="128" t="s">
        <v>164</v>
      </c>
      <c r="P21" s="128" t="s">
        <v>164</v>
      </c>
      <c r="Q21" s="128" t="s">
        <v>164</v>
      </c>
      <c r="R21" s="520" t="s">
        <v>164</v>
      </c>
      <c r="T21" s="135"/>
      <c r="U21" s="171"/>
      <c r="V21" s="171"/>
      <c r="W21" s="171"/>
    </row>
    <row r="22" spans="1:23" s="10" customFormat="1" ht="30" customHeight="1" thickBot="1">
      <c r="A22" s="455" t="s">
        <v>340</v>
      </c>
      <c r="B22" s="526" t="s">
        <v>341</v>
      </c>
      <c r="C22" s="527"/>
      <c r="D22" s="526"/>
      <c r="E22" s="527" t="s">
        <v>199</v>
      </c>
      <c r="F22" s="527" t="s">
        <v>200</v>
      </c>
      <c r="G22" s="527" t="s">
        <v>201</v>
      </c>
      <c r="H22" s="527" t="s">
        <v>387</v>
      </c>
      <c r="I22" s="527" t="s">
        <v>203</v>
      </c>
      <c r="J22" s="528">
        <v>0</v>
      </c>
      <c r="K22" s="528">
        <v>0</v>
      </c>
      <c r="L22" s="527">
        <f t="shared" si="0"/>
        <v>0</v>
      </c>
      <c r="M22" s="527">
        <v>2000</v>
      </c>
      <c r="N22" s="527">
        <f t="shared" si="1"/>
        <v>0</v>
      </c>
      <c r="O22" s="528" t="s">
        <v>164</v>
      </c>
      <c r="P22" s="528" t="s">
        <v>164</v>
      </c>
      <c r="Q22" s="528" t="s">
        <v>164</v>
      </c>
      <c r="R22" s="529" t="s">
        <v>164</v>
      </c>
      <c r="T22" s="135"/>
      <c r="U22" s="171"/>
      <c r="V22" s="171"/>
      <c r="W22" s="171"/>
    </row>
    <row r="23" spans="1:23" s="10" customFormat="1" ht="24.95" customHeight="1" thickBot="1">
      <c r="A23" s="655" t="s">
        <v>450</v>
      </c>
      <c r="B23" s="656"/>
      <c r="C23" s="656"/>
      <c r="D23" s="656"/>
      <c r="E23" s="656"/>
      <c r="F23" s="656"/>
      <c r="G23" s="656"/>
      <c r="H23" s="656"/>
      <c r="I23" s="656"/>
      <c r="J23" s="656"/>
      <c r="K23" s="656"/>
      <c r="L23" s="656"/>
      <c r="M23" s="657"/>
      <c r="N23" s="565">
        <f>SUM(N13:N22)</f>
        <v>3.4168000000000003</v>
      </c>
      <c r="O23" s="512"/>
      <c r="P23" s="513"/>
      <c r="Q23" s="514"/>
      <c r="R23" s="513"/>
      <c r="T23" s="171"/>
      <c r="U23" s="171"/>
      <c r="V23" s="171"/>
      <c r="W23" s="171"/>
    </row>
    <row r="24" spans="1:23" s="10" customFormat="1" ht="30" customHeight="1">
      <c r="A24" s="447" t="s">
        <v>428</v>
      </c>
      <c r="B24" s="516" t="s">
        <v>342</v>
      </c>
      <c r="C24" s="448"/>
      <c r="D24" s="448"/>
      <c r="E24" s="448" t="s">
        <v>338</v>
      </c>
      <c r="F24" s="448" t="s">
        <v>339</v>
      </c>
      <c r="G24" s="448" t="s">
        <v>201</v>
      </c>
      <c r="H24" s="448" t="s">
        <v>377</v>
      </c>
      <c r="I24" s="448" t="s">
        <v>202</v>
      </c>
      <c r="J24" s="449">
        <v>4649.5</v>
      </c>
      <c r="K24" s="449">
        <v>2888.1</v>
      </c>
      <c r="L24" s="449">
        <f>J24-K24</f>
        <v>1761.4</v>
      </c>
      <c r="M24" s="448">
        <v>1666.67</v>
      </c>
      <c r="N24" s="567">
        <f>M24*L24/1000000</f>
        <v>2.9356725380000004</v>
      </c>
      <c r="O24" s="517">
        <v>350</v>
      </c>
      <c r="P24" s="518">
        <f>O24/60</f>
        <v>5.833333333333333</v>
      </c>
      <c r="Q24" s="519">
        <v>0.375</v>
      </c>
      <c r="R24" s="572" t="s">
        <v>469</v>
      </c>
      <c r="T24" s="171"/>
      <c r="U24" s="171"/>
      <c r="V24" s="171"/>
      <c r="W24" s="171"/>
    </row>
    <row r="25" spans="1:23" s="10" customFormat="1" ht="30" customHeight="1">
      <c r="A25" s="432" t="s">
        <v>28</v>
      </c>
      <c r="B25" s="486" t="s">
        <v>352</v>
      </c>
      <c r="C25" s="431" t="s">
        <v>197</v>
      </c>
      <c r="D25" s="431" t="s">
        <v>362</v>
      </c>
      <c r="E25" s="431" t="s">
        <v>199</v>
      </c>
      <c r="F25" s="431" t="s">
        <v>200</v>
      </c>
      <c r="G25" s="431" t="s">
        <v>201</v>
      </c>
      <c r="H25" s="431" t="s">
        <v>376</v>
      </c>
      <c r="I25" s="431" t="s">
        <v>203</v>
      </c>
      <c r="J25" s="431">
        <v>1946.8</v>
      </c>
      <c r="K25" s="431">
        <v>1269.0999999999999</v>
      </c>
      <c r="L25" s="431">
        <f>J25-K25</f>
        <v>677.7</v>
      </c>
      <c r="M25" s="431">
        <v>2000</v>
      </c>
      <c r="N25" s="431">
        <f t="shared" ref="N25:N34" si="3">M25*L25/1000000</f>
        <v>1.3553999999999999</v>
      </c>
      <c r="O25" s="128">
        <v>180</v>
      </c>
      <c r="P25" s="511">
        <f>O25/60</f>
        <v>3</v>
      </c>
      <c r="Q25" s="515">
        <v>0.29166666666666669</v>
      </c>
      <c r="R25" s="520" t="s">
        <v>471</v>
      </c>
      <c r="T25" s="135"/>
      <c r="U25" s="498"/>
      <c r="V25" s="171"/>
      <c r="W25" s="171"/>
    </row>
    <row r="26" spans="1:23" s="10" customFormat="1" ht="30" customHeight="1">
      <c r="A26" s="432" t="s">
        <v>29</v>
      </c>
      <c r="B26" s="433" t="s">
        <v>356</v>
      </c>
      <c r="C26" s="431"/>
      <c r="D26" s="433"/>
      <c r="E26" s="431" t="s">
        <v>199</v>
      </c>
      <c r="F26" s="431" t="s">
        <v>200</v>
      </c>
      <c r="G26" s="431" t="s">
        <v>201</v>
      </c>
      <c r="H26" s="431" t="s">
        <v>375</v>
      </c>
      <c r="I26" s="431" t="s">
        <v>203</v>
      </c>
      <c r="J26" s="128">
        <v>0</v>
      </c>
      <c r="K26" s="128">
        <v>0</v>
      </c>
      <c r="L26" s="431">
        <f t="shared" ref="L26:L34" si="4">J26-K26</f>
        <v>0</v>
      </c>
      <c r="M26" s="431">
        <v>2000</v>
      </c>
      <c r="N26" s="431">
        <f t="shared" si="3"/>
        <v>0</v>
      </c>
      <c r="O26" s="128" t="s">
        <v>164</v>
      </c>
      <c r="P26" s="128" t="s">
        <v>164</v>
      </c>
      <c r="Q26" s="128" t="s">
        <v>164</v>
      </c>
      <c r="R26" s="520" t="s">
        <v>164</v>
      </c>
      <c r="T26" s="135"/>
      <c r="U26" s="498"/>
      <c r="V26" s="171"/>
      <c r="W26" s="171"/>
    </row>
    <row r="27" spans="1:23" s="10" customFormat="1" ht="30" customHeight="1">
      <c r="A27" s="432" t="s">
        <v>30</v>
      </c>
      <c r="B27" s="486" t="s">
        <v>353</v>
      </c>
      <c r="C27" s="431" t="s">
        <v>197</v>
      </c>
      <c r="D27" s="431" t="s">
        <v>362</v>
      </c>
      <c r="E27" s="431" t="s">
        <v>199</v>
      </c>
      <c r="F27" s="431" t="s">
        <v>200</v>
      </c>
      <c r="G27" s="431" t="s">
        <v>201</v>
      </c>
      <c r="H27" s="431" t="s">
        <v>374</v>
      </c>
      <c r="I27" s="431" t="s">
        <v>203</v>
      </c>
      <c r="J27" s="128">
        <v>1944</v>
      </c>
      <c r="K27" s="128">
        <v>1156.5999999999999</v>
      </c>
      <c r="L27" s="431">
        <f t="shared" ref="L27" si="5">J27-K27</f>
        <v>787.40000000000009</v>
      </c>
      <c r="M27" s="431">
        <v>2000</v>
      </c>
      <c r="N27" s="431">
        <f t="shared" ref="N27" si="6">M27*L27/1000000</f>
        <v>1.5748000000000002</v>
      </c>
      <c r="O27" s="128">
        <v>210</v>
      </c>
      <c r="P27" s="128">
        <f>O27/60</f>
        <v>3.5</v>
      </c>
      <c r="Q27" s="515">
        <v>0.41666666666666669</v>
      </c>
      <c r="R27" s="520" t="s">
        <v>469</v>
      </c>
      <c r="T27" s="135"/>
      <c r="U27" s="498"/>
      <c r="V27" s="171"/>
      <c r="W27" s="171"/>
    </row>
    <row r="28" spans="1:23" s="10" customFormat="1" ht="30" customHeight="1">
      <c r="A28" s="432" t="s">
        <v>31</v>
      </c>
      <c r="B28" s="433" t="s">
        <v>357</v>
      </c>
      <c r="C28" s="431"/>
      <c r="D28" s="433"/>
      <c r="E28" s="431" t="s">
        <v>199</v>
      </c>
      <c r="F28" s="431" t="s">
        <v>200</v>
      </c>
      <c r="G28" s="431" t="s">
        <v>201</v>
      </c>
      <c r="H28" s="431" t="s">
        <v>373</v>
      </c>
      <c r="I28" s="431" t="s">
        <v>203</v>
      </c>
      <c r="J28" s="128">
        <v>0</v>
      </c>
      <c r="K28" s="128">
        <v>0</v>
      </c>
      <c r="L28" s="431">
        <f t="shared" si="4"/>
        <v>0</v>
      </c>
      <c r="M28" s="431">
        <v>2000</v>
      </c>
      <c r="N28" s="431">
        <f t="shared" si="3"/>
        <v>0</v>
      </c>
      <c r="O28" s="128" t="s">
        <v>164</v>
      </c>
      <c r="P28" s="128" t="s">
        <v>164</v>
      </c>
      <c r="Q28" s="128" t="s">
        <v>164</v>
      </c>
      <c r="R28" s="520" t="s">
        <v>164</v>
      </c>
      <c r="T28" s="135"/>
      <c r="U28" s="171"/>
      <c r="V28" s="171"/>
      <c r="W28" s="171"/>
    </row>
    <row r="29" spans="1:23" ht="30" customHeight="1">
      <c r="A29" s="432" t="s">
        <v>32</v>
      </c>
      <c r="B29" s="433" t="s">
        <v>358</v>
      </c>
      <c r="C29" s="431"/>
      <c r="D29" s="433"/>
      <c r="E29" s="431" t="s">
        <v>199</v>
      </c>
      <c r="F29" s="431" t="s">
        <v>200</v>
      </c>
      <c r="G29" s="431" t="s">
        <v>201</v>
      </c>
      <c r="H29" s="431" t="s">
        <v>372</v>
      </c>
      <c r="I29" s="431" t="s">
        <v>203</v>
      </c>
      <c r="J29" s="128">
        <v>0</v>
      </c>
      <c r="K29" s="128">
        <v>0</v>
      </c>
      <c r="L29" s="431">
        <f t="shared" si="4"/>
        <v>0</v>
      </c>
      <c r="M29" s="431">
        <v>2000</v>
      </c>
      <c r="N29" s="431">
        <f t="shared" si="3"/>
        <v>0</v>
      </c>
      <c r="O29" s="128" t="s">
        <v>164</v>
      </c>
      <c r="P29" s="128" t="s">
        <v>164</v>
      </c>
      <c r="Q29" s="128" t="s">
        <v>164</v>
      </c>
      <c r="R29" s="520" t="s">
        <v>164</v>
      </c>
      <c r="S29" s="10"/>
      <c r="T29" s="135"/>
      <c r="U29" s="11"/>
      <c r="V29" s="11"/>
      <c r="W29" s="11"/>
    </row>
    <row r="30" spans="1:23" ht="30" customHeight="1">
      <c r="A30" s="432" t="s">
        <v>33</v>
      </c>
      <c r="B30" s="433" t="s">
        <v>359</v>
      </c>
      <c r="C30" s="431"/>
      <c r="D30" s="433"/>
      <c r="E30" s="431" t="s">
        <v>199</v>
      </c>
      <c r="F30" s="431" t="s">
        <v>200</v>
      </c>
      <c r="G30" s="431" t="s">
        <v>201</v>
      </c>
      <c r="H30" s="431" t="s">
        <v>371</v>
      </c>
      <c r="I30" s="431" t="s">
        <v>203</v>
      </c>
      <c r="J30" s="128">
        <v>0</v>
      </c>
      <c r="K30" s="128">
        <v>0</v>
      </c>
      <c r="L30" s="431">
        <f t="shared" si="4"/>
        <v>0</v>
      </c>
      <c r="M30" s="431">
        <v>2000</v>
      </c>
      <c r="N30" s="431">
        <f t="shared" si="3"/>
        <v>0</v>
      </c>
      <c r="O30" s="128" t="s">
        <v>164</v>
      </c>
      <c r="P30" s="128" t="s">
        <v>164</v>
      </c>
      <c r="Q30" s="128" t="s">
        <v>164</v>
      </c>
      <c r="R30" s="520" t="s">
        <v>164</v>
      </c>
      <c r="S30" s="10"/>
      <c r="T30" s="135"/>
      <c r="U30" s="11"/>
      <c r="V30" s="11"/>
      <c r="W30" s="11"/>
    </row>
    <row r="31" spans="1:23" ht="30" customHeight="1">
      <c r="A31" s="432" t="s">
        <v>215</v>
      </c>
      <c r="B31" s="433" t="s">
        <v>360</v>
      </c>
      <c r="C31" s="431"/>
      <c r="D31" s="433"/>
      <c r="E31" s="431" t="s">
        <v>199</v>
      </c>
      <c r="F31" s="431" t="s">
        <v>200</v>
      </c>
      <c r="G31" s="431" t="s">
        <v>201</v>
      </c>
      <c r="H31" s="431" t="s">
        <v>370</v>
      </c>
      <c r="I31" s="431" t="s">
        <v>203</v>
      </c>
      <c r="J31" s="128">
        <v>0</v>
      </c>
      <c r="K31" s="128">
        <v>0</v>
      </c>
      <c r="L31" s="431">
        <f t="shared" si="4"/>
        <v>0</v>
      </c>
      <c r="M31" s="431">
        <v>2000</v>
      </c>
      <c r="N31" s="431">
        <f t="shared" si="3"/>
        <v>0</v>
      </c>
      <c r="O31" s="128" t="s">
        <v>164</v>
      </c>
      <c r="P31" s="128" t="s">
        <v>164</v>
      </c>
      <c r="Q31" s="128" t="s">
        <v>164</v>
      </c>
      <c r="R31" s="520" t="s">
        <v>164</v>
      </c>
      <c r="S31" s="10"/>
      <c r="T31" s="135"/>
      <c r="U31" s="11"/>
      <c r="V31" s="11"/>
      <c r="W31" s="11"/>
    </row>
    <row r="32" spans="1:23" ht="30" customHeight="1">
      <c r="A32" s="432" t="s">
        <v>344</v>
      </c>
      <c r="B32" s="486" t="s">
        <v>361</v>
      </c>
      <c r="C32" s="431"/>
      <c r="D32" s="433"/>
      <c r="E32" s="431" t="s">
        <v>199</v>
      </c>
      <c r="F32" s="431" t="s">
        <v>200</v>
      </c>
      <c r="G32" s="431" t="s">
        <v>201</v>
      </c>
      <c r="H32" s="431" t="s">
        <v>369</v>
      </c>
      <c r="I32" s="431" t="s">
        <v>203</v>
      </c>
      <c r="J32" s="128">
        <v>1.5</v>
      </c>
      <c r="K32" s="128">
        <v>1</v>
      </c>
      <c r="L32" s="431">
        <f t="shared" si="4"/>
        <v>0.5</v>
      </c>
      <c r="M32" s="431">
        <v>2000</v>
      </c>
      <c r="N32" s="431">
        <f t="shared" si="3"/>
        <v>1E-3</v>
      </c>
      <c r="O32" s="128" t="s">
        <v>164</v>
      </c>
      <c r="P32" s="128" t="s">
        <v>164</v>
      </c>
      <c r="Q32" s="128" t="s">
        <v>164</v>
      </c>
      <c r="R32" s="520" t="s">
        <v>164</v>
      </c>
      <c r="S32" s="10"/>
      <c r="T32" s="135"/>
      <c r="U32" s="11"/>
      <c r="V32" s="11"/>
      <c r="W32" s="11"/>
    </row>
    <row r="33" spans="1:23" ht="30" customHeight="1">
      <c r="A33" s="432" t="s">
        <v>340</v>
      </c>
      <c r="B33" s="433" t="s">
        <v>345</v>
      </c>
      <c r="C33" s="431"/>
      <c r="D33" s="433"/>
      <c r="E33" s="431" t="s">
        <v>199</v>
      </c>
      <c r="F33" s="431" t="s">
        <v>200</v>
      </c>
      <c r="G33" s="431" t="s">
        <v>201</v>
      </c>
      <c r="H33" s="431" t="s">
        <v>368</v>
      </c>
      <c r="I33" s="431" t="s">
        <v>203</v>
      </c>
      <c r="J33" s="128">
        <v>0</v>
      </c>
      <c r="K33" s="128">
        <v>0</v>
      </c>
      <c r="L33" s="431">
        <f t="shared" si="4"/>
        <v>0</v>
      </c>
      <c r="M33" s="431">
        <v>2000</v>
      </c>
      <c r="N33" s="431">
        <f t="shared" si="3"/>
        <v>0</v>
      </c>
      <c r="O33" s="128" t="s">
        <v>164</v>
      </c>
      <c r="P33" s="128" t="s">
        <v>164</v>
      </c>
      <c r="Q33" s="128" t="s">
        <v>164</v>
      </c>
      <c r="R33" s="520" t="s">
        <v>164</v>
      </c>
      <c r="S33" s="10"/>
      <c r="T33" s="135"/>
      <c r="U33" s="11"/>
      <c r="V33" s="11"/>
      <c r="W33" s="11"/>
    </row>
    <row r="34" spans="1:23" ht="30" customHeight="1">
      <c r="A34" s="450" t="s">
        <v>340</v>
      </c>
      <c r="B34" s="127" t="s">
        <v>346</v>
      </c>
      <c r="C34" s="509"/>
      <c r="D34" s="127"/>
      <c r="E34" s="509" t="s">
        <v>199</v>
      </c>
      <c r="F34" s="509" t="s">
        <v>200</v>
      </c>
      <c r="G34" s="506" t="s">
        <v>201</v>
      </c>
      <c r="H34" s="506" t="s">
        <v>367</v>
      </c>
      <c r="I34" s="431" t="s">
        <v>203</v>
      </c>
      <c r="J34" s="446">
        <v>0</v>
      </c>
      <c r="K34" s="446">
        <v>0</v>
      </c>
      <c r="L34" s="509">
        <f t="shared" si="4"/>
        <v>0</v>
      </c>
      <c r="M34" s="431">
        <v>2000</v>
      </c>
      <c r="N34" s="509">
        <f t="shared" si="3"/>
        <v>0</v>
      </c>
      <c r="O34" s="445" t="s">
        <v>164</v>
      </c>
      <c r="P34" s="445" t="s">
        <v>164</v>
      </c>
      <c r="Q34" s="445" t="s">
        <v>164</v>
      </c>
      <c r="R34" s="451" t="s">
        <v>164</v>
      </c>
      <c r="T34" s="132"/>
      <c r="U34" s="11"/>
      <c r="V34" s="11"/>
      <c r="W34" s="11"/>
    </row>
    <row r="35" spans="1:23" ht="24.95" customHeight="1" thickBot="1">
      <c r="A35" s="639" t="s">
        <v>451</v>
      </c>
      <c r="B35" s="640"/>
      <c r="C35" s="640"/>
      <c r="D35" s="640"/>
      <c r="E35" s="640"/>
      <c r="F35" s="640"/>
      <c r="G35" s="640"/>
      <c r="H35" s="640"/>
      <c r="I35" s="640"/>
      <c r="J35" s="640"/>
      <c r="K35" s="640"/>
      <c r="L35" s="640"/>
      <c r="M35" s="640"/>
      <c r="N35" s="566">
        <f>SUM(N25:N34)</f>
        <v>2.9312</v>
      </c>
      <c r="O35" s="129"/>
      <c r="P35" s="129"/>
      <c r="Q35" s="496"/>
      <c r="R35" s="497"/>
      <c r="T35" s="11"/>
      <c r="U35" s="11"/>
      <c r="V35" s="11"/>
      <c r="W35" s="11"/>
    </row>
    <row r="36" spans="1:23" ht="9.9499999999999993" customHeight="1" thickBot="1">
      <c r="A36" s="441"/>
      <c r="B36" s="312"/>
      <c r="C36" s="134"/>
      <c r="D36" s="312"/>
      <c r="E36" s="441"/>
      <c r="F36" s="441"/>
      <c r="G36" s="134"/>
      <c r="H36" s="134"/>
      <c r="I36" s="493"/>
      <c r="J36" s="493"/>
      <c r="K36" s="493"/>
      <c r="L36" s="493"/>
      <c r="M36" s="493"/>
      <c r="N36" s="493"/>
      <c r="O36" s="441"/>
      <c r="P36" s="441"/>
      <c r="Q36" s="494"/>
      <c r="R36" s="495"/>
      <c r="T36" s="11"/>
      <c r="U36" s="11"/>
      <c r="V36" s="11"/>
      <c r="W36" s="11"/>
    </row>
    <row r="37" spans="1:23" s="36" customFormat="1" ht="39.75" customHeight="1" thickBot="1">
      <c r="A37" s="460" t="s">
        <v>34</v>
      </c>
      <c r="B37" s="461" t="s">
        <v>35</v>
      </c>
      <c r="C37" s="462" t="s">
        <v>36</v>
      </c>
      <c r="D37" s="461" t="s">
        <v>37</v>
      </c>
      <c r="E37" s="461" t="s">
        <v>38</v>
      </c>
      <c r="F37" s="461" t="s">
        <v>39</v>
      </c>
      <c r="G37" s="463" t="s">
        <v>37</v>
      </c>
      <c r="H37" s="465" t="s">
        <v>38</v>
      </c>
      <c r="I37" s="641" t="s">
        <v>315</v>
      </c>
      <c r="J37" s="642"/>
      <c r="K37" s="642"/>
      <c r="L37" s="643"/>
      <c r="M37" s="660" t="s">
        <v>40</v>
      </c>
      <c r="N37" s="660"/>
      <c r="O37" s="660"/>
      <c r="P37" s="660"/>
      <c r="Q37" s="660"/>
      <c r="R37" s="661"/>
      <c r="S37" s="12"/>
    </row>
    <row r="38" spans="1:23" ht="44.25" customHeight="1">
      <c r="A38" s="458">
        <v>1</v>
      </c>
      <c r="B38" s="439" t="s">
        <v>41</v>
      </c>
      <c r="C38" s="436">
        <v>68</v>
      </c>
      <c r="D38" s="459">
        <v>4.1666666666666664E-2</v>
      </c>
      <c r="E38" s="573" t="s">
        <v>472</v>
      </c>
      <c r="F38" s="436">
        <v>63</v>
      </c>
      <c r="G38" s="459">
        <v>0.41666666666666669</v>
      </c>
      <c r="H38" s="573" t="s">
        <v>473</v>
      </c>
      <c r="I38" s="610" t="s">
        <v>435</v>
      </c>
      <c r="J38" s="611"/>
      <c r="K38" s="618">
        <f>((N7-N11)/N7)</f>
        <v>4.9928228171983397E-4</v>
      </c>
      <c r="L38" s="619"/>
      <c r="M38" s="488" t="s">
        <v>7</v>
      </c>
      <c r="N38" s="436" t="s">
        <v>8</v>
      </c>
      <c r="O38" s="436" t="s">
        <v>106</v>
      </c>
      <c r="P38" s="436" t="s">
        <v>10</v>
      </c>
      <c r="Q38" s="658" t="s">
        <v>347</v>
      </c>
      <c r="R38" s="633"/>
      <c r="S38" s="16"/>
    </row>
    <row r="39" spans="1:23" ht="27.75" customHeight="1">
      <c r="A39" s="139">
        <v>2</v>
      </c>
      <c r="B39" s="219" t="s">
        <v>42</v>
      </c>
      <c r="C39" s="435">
        <v>11.2</v>
      </c>
      <c r="D39" s="457">
        <v>4.1666666666666664E-2</v>
      </c>
      <c r="E39" s="573" t="s">
        <v>467</v>
      </c>
      <c r="F39" s="435">
        <v>10.6</v>
      </c>
      <c r="G39" s="457">
        <v>0.41666666666666669</v>
      </c>
      <c r="H39" s="575" t="s">
        <v>473</v>
      </c>
      <c r="I39" s="612" t="s">
        <v>429</v>
      </c>
      <c r="J39" s="613"/>
      <c r="K39" s="620">
        <f>((N9-N12)/N9)</f>
        <v>8.3787150562578631E-3</v>
      </c>
      <c r="L39" s="621"/>
      <c r="M39" s="632">
        <v>820</v>
      </c>
      <c r="N39" s="629">
        <f>M39/60</f>
        <v>13.666666666666666</v>
      </c>
      <c r="O39" s="628" t="s">
        <v>468</v>
      </c>
      <c r="P39" s="630">
        <v>0.41666666666666669</v>
      </c>
      <c r="Q39" s="631">
        <f>N24+N12</f>
        <v>6.3551793770000007</v>
      </c>
      <c r="R39" s="631"/>
      <c r="S39" s="16"/>
    </row>
    <row r="40" spans="1:23" ht="27" customHeight="1" thickBot="1">
      <c r="A40" s="140">
        <v>3</v>
      </c>
      <c r="B40" s="141" t="s">
        <v>427</v>
      </c>
      <c r="C40" s="453">
        <v>11.2</v>
      </c>
      <c r="D40" s="464">
        <v>4.1666666666666664E-2</v>
      </c>
      <c r="E40" s="574" t="s">
        <v>467</v>
      </c>
      <c r="F40" s="453">
        <v>10.6</v>
      </c>
      <c r="G40" s="464">
        <v>0.41666666666666669</v>
      </c>
      <c r="H40" s="576" t="s">
        <v>473</v>
      </c>
      <c r="I40" s="612" t="s">
        <v>430</v>
      </c>
      <c r="J40" s="613"/>
      <c r="K40" s="622">
        <f>((N10-N24)/N10)</f>
        <v>7.413937652150487E-3</v>
      </c>
      <c r="L40" s="623"/>
      <c r="M40" s="633"/>
      <c r="N40" s="629"/>
      <c r="O40" s="629"/>
      <c r="P40" s="631"/>
      <c r="Q40" s="631"/>
      <c r="R40" s="631"/>
      <c r="S40" s="16"/>
      <c r="U40" s="627"/>
      <c r="V40" s="627"/>
    </row>
    <row r="41" spans="1:23" ht="23.25" customHeight="1">
      <c r="A41" s="142"/>
      <c r="B41" s="143"/>
      <c r="C41" s="143"/>
      <c r="D41" s="143"/>
      <c r="E41" s="144"/>
      <c r="F41" s="213"/>
      <c r="G41" s="213"/>
      <c r="H41" s="213"/>
      <c r="I41" s="614" t="s">
        <v>431</v>
      </c>
      <c r="J41" s="615"/>
      <c r="K41" s="624">
        <f>((N12-N23)/N12)</f>
        <v>7.9158753804135101E-4</v>
      </c>
      <c r="L41" s="625"/>
      <c r="M41" s="213"/>
      <c r="N41" s="213"/>
      <c r="O41" s="213"/>
      <c r="P41" s="213"/>
      <c r="Q41" s="213"/>
      <c r="R41" s="213"/>
      <c r="S41" s="138"/>
    </row>
    <row r="42" spans="1:23" ht="28.5" customHeight="1" thickBot="1">
      <c r="A42" s="645" t="s">
        <v>50</v>
      </c>
      <c r="B42" s="645"/>
      <c r="C42" s="645"/>
      <c r="D42" s="645"/>
      <c r="E42" s="645"/>
      <c r="F42" s="213"/>
      <c r="G42" s="213"/>
      <c r="H42" s="213"/>
      <c r="I42" s="616" t="s">
        <v>432</v>
      </c>
      <c r="J42" s="617"/>
      <c r="K42" s="650">
        <f>((N24-N35)/N24)</f>
        <v>1.5235139281056824E-3</v>
      </c>
      <c r="L42" s="651"/>
      <c r="M42" s="213"/>
      <c r="N42" s="213"/>
      <c r="O42" s="213"/>
      <c r="P42" s="213"/>
      <c r="Q42" s="213"/>
      <c r="R42" s="213"/>
      <c r="S42" s="138" t="s">
        <v>16</v>
      </c>
    </row>
    <row r="43" spans="1:23" ht="19.5" customHeight="1">
      <c r="A43" s="645"/>
      <c r="B43" s="645"/>
      <c r="C43" s="645"/>
      <c r="D43" s="645"/>
      <c r="E43" s="645"/>
      <c r="F43" s="213"/>
      <c r="G43" s="213"/>
      <c r="H43" s="213"/>
      <c r="I43" s="350"/>
      <c r="J43" s="350"/>
      <c r="K43" s="350"/>
      <c r="L43" s="350"/>
      <c r="M43" s="213"/>
      <c r="N43" s="213"/>
      <c r="O43" s="213"/>
      <c r="P43" s="213"/>
      <c r="Q43" s="213"/>
      <c r="R43" s="213"/>
      <c r="S43" s="138"/>
    </row>
    <row r="44" spans="1:23" ht="20.100000000000001" customHeight="1">
      <c r="A44" s="645"/>
      <c r="B44" s="645"/>
      <c r="C44" s="645"/>
      <c r="D44" s="645"/>
      <c r="E44" s="645"/>
      <c r="F44" s="607" t="s">
        <v>46</v>
      </c>
      <c r="G44" s="607"/>
      <c r="H44" s="607"/>
      <c r="I44" s="213"/>
      <c r="J44" s="213"/>
      <c r="L44" s="214"/>
      <c r="M44" s="213"/>
      <c r="N44" s="607" t="s">
        <v>47</v>
      </c>
      <c r="O44" s="607"/>
      <c r="P44" s="607"/>
      <c r="Q44" s="607"/>
      <c r="R44" s="607"/>
      <c r="S44" s="213"/>
      <c r="T44" s="213"/>
      <c r="U44" s="213"/>
    </row>
    <row r="45" spans="1:23" s="18" customFormat="1" ht="20.100000000000001" customHeight="1">
      <c r="A45" s="645"/>
      <c r="B45" s="645"/>
      <c r="C45" s="645"/>
      <c r="D45" s="645"/>
      <c r="E45" s="645"/>
      <c r="F45" s="608" t="s">
        <v>97</v>
      </c>
      <c r="G45" s="608"/>
      <c r="H45" s="608"/>
      <c r="I45" s="213"/>
      <c r="J45" s="213"/>
      <c r="L45" s="72"/>
      <c r="M45" s="213"/>
      <c r="N45" s="608" t="s">
        <v>48</v>
      </c>
      <c r="O45" s="608"/>
      <c r="P45" s="608"/>
      <c r="Q45" s="608"/>
      <c r="R45" s="608"/>
      <c r="S45" s="213"/>
      <c r="T45" s="213"/>
      <c r="U45" s="213"/>
    </row>
    <row r="46" spans="1:23" ht="37.5" customHeight="1">
      <c r="A46" s="645"/>
      <c r="B46" s="645"/>
      <c r="C46" s="645"/>
      <c r="D46" s="645"/>
      <c r="E46" s="645"/>
      <c r="F46" s="510" t="s">
        <v>448</v>
      </c>
      <c r="G46" s="510"/>
      <c r="H46" s="213"/>
      <c r="I46" s="213"/>
      <c r="J46" s="213"/>
      <c r="L46" s="72"/>
      <c r="M46" s="213"/>
      <c r="N46" s="609" t="s">
        <v>49</v>
      </c>
      <c r="O46" s="609"/>
      <c r="P46" s="609"/>
      <c r="Q46" s="609"/>
      <c r="R46" s="609"/>
      <c r="S46" s="213"/>
      <c r="T46" s="213"/>
      <c r="U46" s="213"/>
    </row>
    <row r="47" spans="1:23" ht="21.75" customHeight="1">
      <c r="A47" s="19"/>
      <c r="B47" s="178"/>
      <c r="C47" s="178"/>
      <c r="D47" s="178"/>
      <c r="E47" s="102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</row>
    <row r="48" spans="1:23" ht="0.75" customHeight="1">
      <c r="A48" s="104"/>
      <c r="B48" s="180"/>
      <c r="C48" s="181"/>
      <c r="D48" s="180"/>
      <c r="E48" s="104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</row>
    <row r="49" spans="1:21" ht="20.25" hidden="1" customHeight="1">
      <c r="A49" s="20"/>
      <c r="B49" s="182"/>
      <c r="C49" s="133"/>
      <c r="D49" s="133"/>
      <c r="E49" s="19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</row>
    <row r="50" spans="1:21" ht="15.75" customHeight="1">
      <c r="A50" s="20"/>
      <c r="B50" s="182"/>
      <c r="C50" s="133"/>
      <c r="D50" s="133"/>
      <c r="E50" s="19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</row>
    <row r="51" spans="1:21" ht="15.75" customHeight="1">
      <c r="A51" s="16"/>
      <c r="B51" s="182"/>
      <c r="C51" s="133"/>
      <c r="D51" s="133"/>
      <c r="E51" s="19"/>
      <c r="F51" s="19"/>
      <c r="G51" s="142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</row>
    <row r="52" spans="1:21" ht="15.75" customHeight="1">
      <c r="A52" s="16"/>
      <c r="B52" s="182"/>
      <c r="C52" s="133"/>
      <c r="D52" s="133"/>
      <c r="E52" s="179"/>
      <c r="F52" s="19"/>
      <c r="G52" s="102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</row>
    <row r="53" spans="1:21" ht="18">
      <c r="A53" s="16"/>
      <c r="B53" s="182"/>
      <c r="C53" s="133"/>
      <c r="D53" s="133"/>
      <c r="E53" s="179"/>
      <c r="F53" s="19"/>
      <c r="G53" s="102"/>
      <c r="H53" s="102"/>
      <c r="I53" s="19"/>
      <c r="J53" s="102"/>
      <c r="K53" s="106"/>
      <c r="L53" s="106"/>
      <c r="M53" s="107"/>
      <c r="N53" s="20"/>
      <c r="O53" s="69"/>
      <c r="P53" s="69"/>
      <c r="Q53" s="69"/>
      <c r="R53" s="16"/>
    </row>
    <row r="54" spans="1:21" ht="18">
      <c r="A54" s="16"/>
      <c r="B54" s="182"/>
      <c r="C54" s="133"/>
      <c r="D54" s="133"/>
      <c r="E54" s="180"/>
      <c r="F54" s="19"/>
      <c r="G54" s="102"/>
      <c r="H54" s="213"/>
      <c r="I54" s="215"/>
      <c r="J54" s="214"/>
      <c r="K54" s="213"/>
      <c r="L54" s="213"/>
      <c r="M54" s="216"/>
      <c r="N54" s="215"/>
      <c r="O54" s="214"/>
      <c r="P54" s="108"/>
      <c r="Q54" s="108"/>
      <c r="R54" s="108"/>
      <c r="S54" s="16"/>
    </row>
    <row r="55" spans="1:21" ht="18">
      <c r="A55" s="16"/>
      <c r="B55" s="182"/>
      <c r="C55" s="133"/>
      <c r="D55" s="133"/>
      <c r="E55" s="133"/>
      <c r="F55" s="20"/>
      <c r="G55" s="22"/>
      <c r="H55" s="213"/>
      <c r="I55" s="214"/>
      <c r="J55" s="72"/>
      <c r="K55" s="213"/>
      <c r="L55" s="213"/>
      <c r="M55" s="214"/>
      <c r="N55" s="214"/>
      <c r="O55" s="216"/>
      <c r="P55" s="21"/>
      <c r="Q55" s="21"/>
      <c r="R55" s="16"/>
      <c r="S55" s="16"/>
    </row>
    <row r="56" spans="1:21" ht="18">
      <c r="A56" s="16"/>
      <c r="B56" s="182"/>
      <c r="C56" s="134"/>
      <c r="D56" s="134"/>
      <c r="E56" s="133"/>
      <c r="F56" s="17"/>
      <c r="G56" s="22"/>
      <c r="H56" s="213"/>
      <c r="I56" s="217"/>
      <c r="J56" s="72" t="s">
        <v>281</v>
      </c>
      <c r="K56" s="213"/>
      <c r="L56" s="213"/>
      <c r="M56" s="217"/>
      <c r="N56" s="217"/>
      <c r="O56" s="214"/>
      <c r="P56" s="21"/>
      <c r="Q56" s="21"/>
      <c r="R56" s="16"/>
      <c r="S56" s="16"/>
    </row>
    <row r="57" spans="1:21" ht="18">
      <c r="A57" s="16"/>
      <c r="B57" s="22"/>
      <c r="C57" s="22"/>
      <c r="D57" s="22"/>
      <c r="E57" s="177"/>
      <c r="F57" s="16"/>
      <c r="G57" s="22"/>
      <c r="H57" s="214"/>
      <c r="I57" s="215"/>
      <c r="J57" s="214" t="s">
        <v>282</v>
      </c>
      <c r="K57" s="213"/>
      <c r="L57" s="213"/>
      <c r="M57" s="216"/>
      <c r="N57" s="215"/>
      <c r="O57" s="214"/>
      <c r="P57" s="21"/>
      <c r="Q57" s="21"/>
      <c r="R57" s="16"/>
      <c r="S57" s="16"/>
    </row>
    <row r="58" spans="1:21" ht="18">
      <c r="A58" s="16"/>
      <c r="B58" s="21"/>
      <c r="C58" s="21"/>
      <c r="D58" s="21"/>
      <c r="E58" s="177"/>
      <c r="F58" s="16"/>
      <c r="G58" s="22"/>
      <c r="H58" s="21"/>
      <c r="I58" s="21"/>
      <c r="J58" s="16"/>
      <c r="K58" s="16"/>
      <c r="L58" s="20" t="s">
        <v>50</v>
      </c>
      <c r="M58" s="16"/>
      <c r="N58" s="16"/>
      <c r="S58" s="16"/>
    </row>
    <row r="59" spans="1:21" ht="18">
      <c r="A59" s="16"/>
      <c r="B59" s="21"/>
      <c r="C59" s="21"/>
      <c r="D59" s="21"/>
      <c r="E59" s="177"/>
      <c r="F59" s="16"/>
      <c r="G59" s="22"/>
      <c r="J59" s="21"/>
      <c r="K59" s="21"/>
      <c r="L59" s="21"/>
      <c r="M59" s="21"/>
      <c r="N59" s="21"/>
      <c r="S59" s="16"/>
    </row>
    <row r="60" spans="1:21" ht="18">
      <c r="A60" s="16"/>
      <c r="B60" s="21"/>
      <c r="C60" s="21"/>
      <c r="D60" s="21"/>
      <c r="E60" s="177"/>
      <c r="F60" s="16"/>
      <c r="G60" s="15"/>
      <c r="J60" s="21"/>
      <c r="K60" s="21"/>
      <c r="L60" s="21"/>
      <c r="M60" s="21"/>
      <c r="N60" s="21"/>
      <c r="S60" s="16"/>
    </row>
    <row r="61" spans="1:21" ht="18">
      <c r="A61" s="16"/>
      <c r="B61" s="21"/>
      <c r="C61" s="21"/>
      <c r="D61" s="21"/>
      <c r="E61" s="177"/>
      <c r="F61" s="16"/>
      <c r="G61" s="15"/>
      <c r="J61" s="21"/>
      <c r="K61" s="21"/>
      <c r="L61" s="21"/>
      <c r="M61" s="21"/>
      <c r="N61" s="21"/>
      <c r="S61" s="16"/>
    </row>
    <row r="62" spans="1:21" ht="18">
      <c r="A62" s="16"/>
      <c r="B62" s="20"/>
      <c r="C62" s="20"/>
      <c r="D62" s="20"/>
      <c r="E62" s="134"/>
      <c r="F62" s="21"/>
      <c r="G62" s="15"/>
      <c r="J62" s="21"/>
      <c r="K62" s="21"/>
      <c r="L62" s="21"/>
      <c r="M62" s="21"/>
      <c r="N62" s="21"/>
      <c r="S62" s="16"/>
    </row>
    <row r="63" spans="1:21" ht="27.75" customHeight="1">
      <c r="A63" s="16"/>
      <c r="B63" s="20"/>
      <c r="C63" s="20"/>
      <c r="D63" s="20"/>
      <c r="E63" s="22"/>
      <c r="F63" s="22"/>
      <c r="G63" s="15"/>
      <c r="J63" s="21"/>
      <c r="K63" s="21"/>
      <c r="L63" s="21"/>
      <c r="M63" s="21"/>
      <c r="N63" s="21"/>
      <c r="S63" s="16"/>
    </row>
    <row r="64" spans="1:21" ht="27.75" customHeight="1">
      <c r="A64" s="16"/>
      <c r="E64" s="22"/>
      <c r="F64" s="22"/>
      <c r="J64" s="21"/>
      <c r="K64" s="21"/>
      <c r="L64" s="21"/>
      <c r="M64" s="21"/>
      <c r="N64" s="21"/>
      <c r="S64" s="16"/>
    </row>
    <row r="65" spans="1:19" ht="27.75" customHeight="1">
      <c r="A65" s="16"/>
      <c r="E65" s="22"/>
      <c r="F65" s="22"/>
      <c r="S65" s="16"/>
    </row>
    <row r="66" spans="1:19" ht="27.75" customHeight="1">
      <c r="A66" s="16"/>
      <c r="E66" s="22"/>
      <c r="F66" s="22"/>
      <c r="S66" s="16"/>
    </row>
    <row r="67" spans="1:19" ht="27.75" customHeight="1">
      <c r="A67" s="16"/>
      <c r="E67" s="22"/>
      <c r="F67" s="22"/>
      <c r="S67" s="16"/>
    </row>
    <row r="68" spans="1:19" ht="27.75" customHeight="1">
      <c r="A68" s="16"/>
      <c r="E68" s="16"/>
      <c r="F68" s="16"/>
      <c r="S68" s="16"/>
    </row>
    <row r="69" spans="1:19" ht="27.75" customHeight="1">
      <c r="A69" s="16"/>
      <c r="E69" s="16"/>
      <c r="F69" s="16"/>
      <c r="S69" s="16"/>
    </row>
  </sheetData>
  <mergeCells count="51">
    <mergeCell ref="A42:E46"/>
    <mergeCell ref="B4:B6"/>
    <mergeCell ref="C4:C6"/>
    <mergeCell ref="D4:D6"/>
    <mergeCell ref="E4:E6"/>
    <mergeCell ref="A8:R8"/>
    <mergeCell ref="K42:L42"/>
    <mergeCell ref="A11:M11"/>
    <mergeCell ref="A23:M23"/>
    <mergeCell ref="G4:G6"/>
    <mergeCell ref="F4:F6"/>
    <mergeCell ref="A4:A6"/>
    <mergeCell ref="H5:H6"/>
    <mergeCell ref="Q38:R38"/>
    <mergeCell ref="O11:R11"/>
    <mergeCell ref="M37:R37"/>
    <mergeCell ref="A35:M35"/>
    <mergeCell ref="I37:L37"/>
    <mergeCell ref="M4:M6"/>
    <mergeCell ref="N4:N6"/>
    <mergeCell ref="O4:O6"/>
    <mergeCell ref="P4:P6"/>
    <mergeCell ref="R4:R6"/>
    <mergeCell ref="Q4:Q6"/>
    <mergeCell ref="J4:K4"/>
    <mergeCell ref="I5:I6"/>
    <mergeCell ref="J5:J6"/>
    <mergeCell ref="K5:K6"/>
    <mergeCell ref="L4:L6"/>
    <mergeCell ref="U40:V40"/>
    <mergeCell ref="O39:O40"/>
    <mergeCell ref="P39:P40"/>
    <mergeCell ref="N39:N40"/>
    <mergeCell ref="M39:M40"/>
    <mergeCell ref="Q39:R40"/>
    <mergeCell ref="A2:R2"/>
    <mergeCell ref="N44:R44"/>
    <mergeCell ref="N45:R45"/>
    <mergeCell ref="N46:R46"/>
    <mergeCell ref="I38:J38"/>
    <mergeCell ref="I39:J39"/>
    <mergeCell ref="I40:J40"/>
    <mergeCell ref="I41:J41"/>
    <mergeCell ref="I42:J42"/>
    <mergeCell ref="K38:L38"/>
    <mergeCell ref="K39:L39"/>
    <mergeCell ref="K40:L40"/>
    <mergeCell ref="K41:L41"/>
    <mergeCell ref="F44:H44"/>
    <mergeCell ref="F45:H45"/>
    <mergeCell ref="A3:R3"/>
  </mergeCells>
  <phoneticPr fontId="6" type="noConversion"/>
  <printOptions horizontalCentered="1"/>
  <pageMargins left="0" right="0" top="0" bottom="0" header="0.17" footer="0.2"/>
  <pageSetup paperSize="9" scale="4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K3" sqref="K3"/>
    </sheetView>
  </sheetViews>
  <sheetFormatPr defaultRowHeight="15"/>
  <cols>
    <col min="1" max="1" width="8" customWidth="1"/>
    <col min="4" max="5" width="9.5703125" bestFit="1" customWidth="1"/>
    <col min="7" max="8" width="9.140625" customWidth="1"/>
    <col min="9" max="9" width="10.28515625" customWidth="1"/>
  </cols>
  <sheetData>
    <row r="1" spans="1:19" ht="29.25" customHeight="1">
      <c r="C1" s="870" t="s">
        <v>412</v>
      </c>
      <c r="D1" s="870"/>
      <c r="E1" s="870"/>
      <c r="F1" s="870"/>
      <c r="G1" s="870"/>
      <c r="H1" s="870"/>
      <c r="I1" s="870"/>
      <c r="J1" s="870"/>
      <c r="K1" s="870"/>
      <c r="L1" s="870"/>
      <c r="M1" s="870"/>
      <c r="N1" s="870"/>
      <c r="O1" s="870"/>
      <c r="P1" s="870"/>
      <c r="Q1" s="870"/>
    </row>
    <row r="2" spans="1:19" ht="27.75" customHeight="1">
      <c r="B2" s="289"/>
      <c r="C2" s="289"/>
      <c r="D2" s="883" t="s">
        <v>413</v>
      </c>
      <c r="E2" s="883"/>
      <c r="F2" s="883"/>
      <c r="G2" s="883"/>
      <c r="H2" s="883"/>
      <c r="I2" s="883"/>
      <c r="J2" s="883"/>
      <c r="K2" s="883"/>
      <c r="L2" s="883"/>
      <c r="M2" s="883"/>
      <c r="N2" s="883"/>
      <c r="O2" s="883"/>
      <c r="P2" s="289"/>
      <c r="Q2" s="289"/>
      <c r="R2" s="289"/>
      <c r="S2" s="289"/>
    </row>
    <row r="3" spans="1:19" ht="29.25" customHeight="1">
      <c r="A3" s="289"/>
      <c r="B3" s="289" t="s">
        <v>410</v>
      </c>
      <c r="C3" s="289"/>
      <c r="D3" s="289"/>
      <c r="E3" s="289"/>
      <c r="F3" s="288"/>
      <c r="G3" s="288"/>
      <c r="H3" s="288"/>
      <c r="I3" s="289"/>
      <c r="J3" s="289"/>
      <c r="K3" s="289"/>
      <c r="L3" s="879"/>
      <c r="M3" s="879"/>
      <c r="N3" s="879"/>
      <c r="O3" s="879"/>
      <c r="P3" s="289"/>
      <c r="Q3" s="289"/>
      <c r="R3" s="289"/>
      <c r="S3" s="289"/>
    </row>
    <row r="4" spans="1:19" ht="29.25" customHeight="1">
      <c r="A4" s="289"/>
      <c r="B4" s="289"/>
      <c r="C4" s="289"/>
      <c r="D4" s="289" t="s">
        <v>198</v>
      </c>
      <c r="E4" s="289"/>
      <c r="F4" s="879" t="s">
        <v>286</v>
      </c>
      <c r="G4" s="879"/>
      <c r="H4" s="879"/>
      <c r="I4" s="289"/>
      <c r="J4" s="289"/>
      <c r="K4" s="289"/>
      <c r="L4" s="879" t="s">
        <v>287</v>
      </c>
      <c r="M4" s="879"/>
      <c r="N4" s="879"/>
      <c r="O4" s="879"/>
      <c r="P4" s="289" t="s">
        <v>217</v>
      </c>
      <c r="Q4" s="289"/>
      <c r="R4" s="289"/>
      <c r="S4" s="289"/>
    </row>
    <row r="5" spans="1:19" ht="60">
      <c r="A5" s="419" t="s">
        <v>96</v>
      </c>
      <c r="B5" s="418" t="s">
        <v>288</v>
      </c>
      <c r="C5" s="880" t="s">
        <v>289</v>
      </c>
      <c r="D5" s="880"/>
      <c r="E5" s="418" t="s">
        <v>290</v>
      </c>
      <c r="F5" s="418" t="s">
        <v>291</v>
      </c>
      <c r="G5" s="275" t="s">
        <v>292</v>
      </c>
      <c r="H5" s="276" t="s">
        <v>227</v>
      </c>
      <c r="I5" s="418" t="s">
        <v>312</v>
      </c>
      <c r="J5" s="880" t="s">
        <v>289</v>
      </c>
      <c r="K5" s="880"/>
      <c r="L5" s="418" t="s">
        <v>290</v>
      </c>
      <c r="M5" s="418" t="s">
        <v>291</v>
      </c>
      <c r="N5" s="275" t="s">
        <v>292</v>
      </c>
      <c r="O5" s="276" t="s">
        <v>227</v>
      </c>
      <c r="P5" s="418" t="s">
        <v>313</v>
      </c>
      <c r="Q5" s="418" t="s">
        <v>293</v>
      </c>
      <c r="R5" s="418" t="s">
        <v>294</v>
      </c>
      <c r="S5" s="418" t="s">
        <v>295</v>
      </c>
    </row>
    <row r="6" spans="1:19" ht="32.25" customHeight="1">
      <c r="A6" s="419">
        <v>1</v>
      </c>
      <c r="B6" s="420">
        <v>45748</v>
      </c>
      <c r="C6" s="276" t="s">
        <v>300</v>
      </c>
      <c r="D6" s="276" t="s">
        <v>203</v>
      </c>
      <c r="E6" s="419"/>
      <c r="F6" s="419">
        <v>550390</v>
      </c>
      <c r="G6" s="419">
        <f t="shared" ref="G6" si="0">E6-F6</f>
        <v>-550390</v>
      </c>
      <c r="H6" s="419">
        <v>4000</v>
      </c>
      <c r="I6" s="419">
        <f t="shared" ref="I6" si="1">(G6*H6)/1000000</f>
        <v>-2201.56</v>
      </c>
      <c r="J6" s="276" t="s">
        <v>300</v>
      </c>
      <c r="K6" s="276" t="s">
        <v>301</v>
      </c>
      <c r="L6" s="419" t="e">
        <f>'Station Losses'!#REF!</f>
        <v>#REF!</v>
      </c>
      <c r="M6" s="419">
        <f>CONSUMPTION!K7</f>
        <v>2837.6</v>
      </c>
      <c r="N6" s="419" t="e">
        <f t="shared" ref="N6" si="2">L6-M6</f>
        <v>#REF!</v>
      </c>
      <c r="O6" s="419">
        <v>4000</v>
      </c>
      <c r="P6" s="419" t="e">
        <f t="shared" ref="P6" si="3">(N6*O6)/1000000</f>
        <v>#REF!</v>
      </c>
      <c r="Q6" s="419" t="e">
        <f>(I6-P6)</f>
        <v>#REF!</v>
      </c>
      <c r="R6" s="419" t="e">
        <f t="shared" ref="R6" si="4">(I6-P6)/I6*100</f>
        <v>#REF!</v>
      </c>
      <c r="S6" s="419" t="e">
        <f t="shared" ref="S6" si="5">(Q6/I6)*100</f>
        <v>#REF!</v>
      </c>
    </row>
    <row r="7" spans="1:19" ht="31.5" customHeight="1">
      <c r="A7" s="279"/>
      <c r="B7" s="280"/>
      <c r="C7" s="281"/>
      <c r="D7" s="282"/>
      <c r="E7" s="279"/>
      <c r="F7" s="279"/>
      <c r="G7" s="279"/>
      <c r="H7" s="426" t="s">
        <v>305</v>
      </c>
      <c r="I7" s="426" t="e">
        <f>I6+#REF!</f>
        <v>#REF!</v>
      </c>
      <c r="J7" s="281"/>
      <c r="K7" s="282"/>
      <c r="L7" s="279"/>
      <c r="M7" s="279"/>
      <c r="N7" s="279"/>
      <c r="O7" s="285" t="s">
        <v>304</v>
      </c>
      <c r="P7" s="285" t="e">
        <f>P6+#REF!</f>
        <v>#REF!</v>
      </c>
      <c r="Q7" s="279"/>
      <c r="R7" s="279"/>
      <c r="S7" s="279"/>
    </row>
    <row r="8" spans="1:19">
      <c r="A8" s="279"/>
      <c r="B8" s="280"/>
      <c r="C8" s="281"/>
      <c r="D8" s="282"/>
      <c r="E8" s="279"/>
      <c r="F8" s="279"/>
      <c r="G8" s="279"/>
      <c r="H8" s="279"/>
      <c r="I8" s="279"/>
      <c r="J8" s="281"/>
      <c r="K8" s="282"/>
      <c r="L8" s="279"/>
      <c r="M8" s="279"/>
      <c r="N8" s="279"/>
      <c r="O8" s="279"/>
      <c r="P8" s="279"/>
      <c r="Q8" s="279"/>
      <c r="R8" s="279"/>
      <c r="S8" s="279"/>
    </row>
    <row r="9" spans="1:19" ht="15.75">
      <c r="A9" s="274"/>
      <c r="B9" s="288" t="s">
        <v>303</v>
      </c>
      <c r="C9" s="288"/>
      <c r="D9" s="283"/>
      <c r="E9" s="283"/>
      <c r="F9" s="283"/>
      <c r="G9" s="283"/>
      <c r="H9" s="283"/>
      <c r="I9" s="283"/>
      <c r="J9" s="274"/>
      <c r="K9" s="310"/>
      <c r="L9" s="310"/>
      <c r="M9" s="311" t="s">
        <v>411</v>
      </c>
      <c r="N9" s="311"/>
      <c r="O9" s="311"/>
      <c r="P9" s="310"/>
      <c r="Q9" s="310"/>
      <c r="R9" s="310"/>
      <c r="S9" s="310"/>
    </row>
    <row r="10" spans="1:19" ht="32.25" customHeight="1" thickBot="1">
      <c r="A10" s="274"/>
      <c r="B10" s="419"/>
      <c r="C10" s="419"/>
      <c r="D10" s="419" t="s">
        <v>192</v>
      </c>
      <c r="E10" s="419" t="s">
        <v>191</v>
      </c>
      <c r="F10" s="419" t="s">
        <v>292</v>
      </c>
      <c r="G10" s="419" t="s">
        <v>227</v>
      </c>
      <c r="H10" s="419" t="s">
        <v>302</v>
      </c>
      <c r="I10" s="419"/>
      <c r="J10" s="423"/>
      <c r="K10" s="423"/>
      <c r="L10" s="423"/>
      <c r="M10" s="424"/>
      <c r="N10" s="424"/>
      <c r="O10" s="424"/>
      <c r="P10" s="425"/>
      <c r="Q10" s="423"/>
      <c r="R10" s="423"/>
      <c r="S10" s="423"/>
    </row>
    <row r="11" spans="1:19" ht="28.5" customHeight="1" thickBot="1">
      <c r="A11" s="274"/>
      <c r="B11" s="878" t="s">
        <v>403</v>
      </c>
      <c r="C11" s="878"/>
      <c r="D11" s="266" t="e">
        <f>'Station Losses'!D11</f>
        <v>#REF!</v>
      </c>
      <c r="E11" s="266" t="e">
        <f>'Station Losses'!E11</f>
        <v>#REF!</v>
      </c>
      <c r="F11" s="417" t="e">
        <f>D11-E11</f>
        <v>#REF!</v>
      </c>
      <c r="G11" s="417">
        <v>1666.67</v>
      </c>
      <c r="H11" s="865" t="e">
        <f t="shared" ref="H11" si="6">G11*F11/1000000</f>
        <v>#REF!</v>
      </c>
      <c r="I11" s="865"/>
      <c r="J11" s="423"/>
      <c r="K11" s="423"/>
      <c r="L11" s="419"/>
      <c r="M11" s="278" t="s">
        <v>286</v>
      </c>
      <c r="N11" s="278"/>
      <c r="O11" s="278" t="s">
        <v>287</v>
      </c>
      <c r="P11" s="278"/>
      <c r="Q11" s="419"/>
      <c r="R11" s="419"/>
      <c r="S11" s="419"/>
    </row>
    <row r="12" spans="1:19" ht="52.5" customHeight="1">
      <c r="A12" s="274"/>
      <c r="B12" s="858" t="s">
        <v>404</v>
      </c>
      <c r="C12" s="859"/>
      <c r="D12" s="862" t="e">
        <f>'Station Losses'!D12</f>
        <v>#REF!</v>
      </c>
      <c r="E12" s="862" t="e">
        <f>'Station Losses'!E12</f>
        <v>#REF!</v>
      </c>
      <c r="F12" s="864" t="e">
        <f>D12-E12</f>
        <v>#REF!</v>
      </c>
      <c r="G12" s="864">
        <v>1666.67</v>
      </c>
      <c r="H12" s="866" t="e">
        <f>G12*F12/1000000</f>
        <v>#REF!</v>
      </c>
      <c r="I12" s="867"/>
      <c r="J12" s="423"/>
      <c r="K12" s="423"/>
      <c r="L12" s="419"/>
      <c r="M12" s="856" t="s">
        <v>296</v>
      </c>
      <c r="N12" s="857"/>
      <c r="O12" s="856" t="s">
        <v>297</v>
      </c>
      <c r="P12" s="857"/>
      <c r="Q12" s="856" t="s">
        <v>298</v>
      </c>
      <c r="R12" s="857"/>
      <c r="S12" s="278" t="s">
        <v>299</v>
      </c>
    </row>
    <row r="13" spans="1:19" ht="24" customHeight="1">
      <c r="A13" s="23"/>
      <c r="B13" s="860"/>
      <c r="C13" s="861"/>
      <c r="D13" s="863"/>
      <c r="E13" s="863"/>
      <c r="F13" s="865"/>
      <c r="G13" s="865"/>
      <c r="H13" s="868"/>
      <c r="I13" s="869"/>
      <c r="J13" s="427"/>
      <c r="K13" s="427"/>
      <c r="L13" s="872">
        <v>45748</v>
      </c>
      <c r="M13" s="874" t="e">
        <f>I7</f>
        <v>#REF!</v>
      </c>
      <c r="N13" s="875"/>
      <c r="O13" s="874" t="e">
        <f>H15</f>
        <v>#REF!</v>
      </c>
      <c r="P13" s="875"/>
      <c r="Q13" s="874" t="e">
        <f>(M13-O13)/M13*100</f>
        <v>#REF!</v>
      </c>
      <c r="R13" s="875"/>
      <c r="S13" s="854">
        <v>-0.9</v>
      </c>
    </row>
    <row r="14" spans="1:19" ht="2.25" customHeight="1">
      <c r="B14" s="881"/>
      <c r="C14" s="881"/>
      <c r="D14" s="422"/>
      <c r="E14" s="422"/>
      <c r="F14" s="416"/>
      <c r="G14" s="416"/>
      <c r="H14" s="882"/>
      <c r="I14" s="882"/>
      <c r="J14" s="427"/>
      <c r="K14" s="427"/>
      <c r="L14" s="873"/>
      <c r="M14" s="876"/>
      <c r="N14" s="877"/>
      <c r="O14" s="876"/>
      <c r="P14" s="877"/>
      <c r="Q14" s="876"/>
      <c r="R14" s="877"/>
      <c r="S14" s="855"/>
    </row>
    <row r="15" spans="1:19" ht="22.5" customHeight="1">
      <c r="G15" s="421" t="s">
        <v>314</v>
      </c>
      <c r="H15" s="871" t="e">
        <f>H11+H12+H13+H14</f>
        <v>#REF!</v>
      </c>
      <c r="I15" s="871"/>
    </row>
    <row r="21" spans="2:11">
      <c r="B21" s="283"/>
      <c r="C21" s="284"/>
      <c r="D21" s="284"/>
      <c r="E21" s="284"/>
      <c r="F21" s="284"/>
      <c r="G21" s="283"/>
      <c r="H21" s="283"/>
      <c r="I21" s="283"/>
      <c r="J21" s="283"/>
      <c r="K21" s="202"/>
    </row>
    <row r="22" spans="2:11">
      <c r="B22" s="283"/>
      <c r="C22" s="853"/>
      <c r="D22" s="853"/>
      <c r="E22" s="284"/>
      <c r="F22" s="284"/>
      <c r="G22" s="283"/>
      <c r="H22" s="283"/>
      <c r="I22" s="283"/>
      <c r="J22" s="283"/>
      <c r="K22" s="202"/>
    </row>
    <row r="23" spans="2:11" ht="35.25" customHeight="1">
      <c r="B23" s="283"/>
      <c r="C23" s="851"/>
      <c r="D23" s="851"/>
      <c r="E23" s="851"/>
      <c r="F23" s="851"/>
      <c r="G23" s="851"/>
      <c r="H23" s="851"/>
      <c r="I23" s="285"/>
      <c r="J23" s="283"/>
      <c r="K23" s="202"/>
    </row>
    <row r="24" spans="2:11">
      <c r="B24" s="286"/>
      <c r="C24" s="852"/>
      <c r="D24" s="852"/>
      <c r="E24" s="852"/>
      <c r="F24" s="852"/>
      <c r="G24" s="852"/>
      <c r="H24" s="852"/>
      <c r="I24" s="279"/>
      <c r="J24" s="283"/>
      <c r="K24" s="202"/>
    </row>
    <row r="25" spans="2:11">
      <c r="B25" s="287"/>
      <c r="C25" s="287"/>
      <c r="D25" s="287"/>
      <c r="E25" s="287"/>
      <c r="F25" s="287"/>
      <c r="G25" s="287"/>
      <c r="H25" s="287"/>
      <c r="I25" s="287"/>
      <c r="J25" s="287"/>
      <c r="K25" s="202"/>
    </row>
  </sheetData>
  <mergeCells count="33">
    <mergeCell ref="C1:Q1"/>
    <mergeCell ref="H15:I15"/>
    <mergeCell ref="L13:L14"/>
    <mergeCell ref="M13:N14"/>
    <mergeCell ref="O13:P14"/>
    <mergeCell ref="Q13:R14"/>
    <mergeCell ref="H11:I11"/>
    <mergeCell ref="B11:C11"/>
    <mergeCell ref="L3:O3"/>
    <mergeCell ref="C5:D5"/>
    <mergeCell ref="J5:K5"/>
    <mergeCell ref="F4:H4"/>
    <mergeCell ref="B14:C14"/>
    <mergeCell ref="H14:I14"/>
    <mergeCell ref="D2:O2"/>
    <mergeCell ref="L4:O4"/>
    <mergeCell ref="C22:D22"/>
    <mergeCell ref="S13:S14"/>
    <mergeCell ref="M12:N12"/>
    <mergeCell ref="O12:P12"/>
    <mergeCell ref="Q12:R12"/>
    <mergeCell ref="B12:C13"/>
    <mergeCell ref="D12:D13"/>
    <mergeCell ref="E12:E13"/>
    <mergeCell ref="F12:F13"/>
    <mergeCell ref="G12:G13"/>
    <mergeCell ref="H12:I13"/>
    <mergeCell ref="C23:D23"/>
    <mergeCell ref="E23:F23"/>
    <mergeCell ref="G23:H23"/>
    <mergeCell ref="C24:D24"/>
    <mergeCell ref="E24:F24"/>
    <mergeCell ref="G24:H24"/>
  </mergeCells>
  <pageMargins left="0.7" right="0.7" top="0.75" bottom="0.75" header="0.3" footer="0.3"/>
  <pageSetup scale="70" orientation="landscape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E20" sqref="E20"/>
    </sheetView>
  </sheetViews>
  <sheetFormatPr defaultRowHeight="15"/>
  <cols>
    <col min="1" max="1" width="21.7109375" customWidth="1"/>
    <col min="2" max="2" width="12.28515625" customWidth="1"/>
    <col min="3" max="3" width="12.140625" customWidth="1"/>
    <col min="4" max="4" width="13.5703125" customWidth="1"/>
    <col min="5" max="5" width="14.140625" customWidth="1"/>
    <col min="6" max="6" width="10.7109375" customWidth="1"/>
    <col min="7" max="7" width="11.85546875" customWidth="1"/>
    <col min="8" max="8" width="15.85546875" customWidth="1"/>
    <col min="9" max="9" width="14.85546875" customWidth="1"/>
  </cols>
  <sheetData>
    <row r="1" spans="1:14" ht="18">
      <c r="A1" s="287"/>
      <c r="B1" s="321"/>
      <c r="C1" s="321"/>
      <c r="D1" s="321"/>
      <c r="E1" s="321"/>
      <c r="F1" s="287"/>
      <c r="G1" s="287"/>
      <c r="H1" s="287"/>
      <c r="I1" s="287"/>
      <c r="J1" s="287"/>
      <c r="K1" s="287"/>
      <c r="L1" s="202"/>
      <c r="M1" s="202"/>
      <c r="N1" s="202"/>
    </row>
    <row r="2" spans="1:14" ht="18">
      <c r="A2" s="321"/>
      <c r="B2" s="287"/>
      <c r="C2" s="287"/>
      <c r="D2" s="287"/>
      <c r="E2" s="287"/>
      <c r="F2" s="321"/>
      <c r="G2" s="287"/>
      <c r="H2" s="287"/>
      <c r="I2" s="287"/>
      <c r="J2" s="287"/>
      <c r="K2" s="287"/>
      <c r="L2" s="202"/>
      <c r="M2" s="202"/>
      <c r="N2" s="202"/>
    </row>
    <row r="3" spans="1:14" ht="18">
      <c r="A3" s="321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02"/>
      <c r="M3" s="202"/>
      <c r="N3" s="202"/>
    </row>
    <row r="4" spans="1:14">
      <c r="A4" s="287"/>
      <c r="B4" s="287"/>
      <c r="C4" s="287"/>
      <c r="D4" s="287"/>
      <c r="E4" s="322"/>
      <c r="F4" s="322"/>
      <c r="G4" s="322"/>
      <c r="H4" s="322"/>
      <c r="I4" s="323"/>
      <c r="J4" s="287"/>
      <c r="K4" s="287"/>
      <c r="L4" s="202"/>
      <c r="M4" s="202"/>
      <c r="N4" s="202"/>
    </row>
    <row r="5" spans="1:14" ht="18">
      <c r="A5" s="324"/>
      <c r="B5" s="324"/>
      <c r="C5" s="324"/>
      <c r="D5" s="325"/>
      <c r="E5" s="326"/>
      <c r="F5" s="327"/>
      <c r="G5" s="328"/>
      <c r="H5" s="328"/>
      <c r="I5" s="287"/>
      <c r="J5" s="287"/>
      <c r="K5" s="287"/>
      <c r="L5" s="202"/>
      <c r="M5" s="202"/>
      <c r="N5" s="202"/>
    </row>
    <row r="6" spans="1:14" ht="18">
      <c r="A6" s="329"/>
      <c r="B6" s="329"/>
      <c r="C6" s="329"/>
      <c r="D6" s="320"/>
      <c r="E6" s="326"/>
      <c r="F6" s="330"/>
      <c r="G6" s="321"/>
      <c r="H6" s="321"/>
      <c r="I6" s="287"/>
      <c r="J6" s="287"/>
      <c r="K6" s="287"/>
      <c r="L6" s="202"/>
      <c r="M6" s="202"/>
      <c r="N6" s="202"/>
    </row>
    <row r="7" spans="1:14" ht="15.75">
      <c r="A7" s="313"/>
      <c r="B7" s="314"/>
      <c r="C7" s="313"/>
      <c r="D7" s="320"/>
      <c r="E7" s="74"/>
      <c r="F7" s="331"/>
      <c r="G7" s="331"/>
      <c r="H7" s="331"/>
      <c r="I7" s="332"/>
      <c r="J7" s="287"/>
      <c r="K7" s="287"/>
      <c r="L7" s="202"/>
      <c r="M7" s="202"/>
      <c r="N7" s="202"/>
    </row>
    <row r="8" spans="1:14" ht="15.75">
      <c r="A8" s="313"/>
      <c r="B8" s="314"/>
      <c r="C8" s="313"/>
      <c r="D8" s="320"/>
      <c r="E8" s="74"/>
      <c r="F8" s="331"/>
      <c r="G8" s="331"/>
      <c r="H8" s="331"/>
      <c r="I8" s="332"/>
      <c r="J8" s="287"/>
      <c r="K8" s="287"/>
      <c r="L8" s="202"/>
      <c r="M8" s="202"/>
      <c r="N8" s="202"/>
    </row>
    <row r="9" spans="1:14" ht="15.75">
      <c r="A9" s="313"/>
      <c r="B9" s="314"/>
      <c r="C9" s="313"/>
      <c r="D9" s="320"/>
      <c r="E9" s="74"/>
      <c r="F9" s="331"/>
      <c r="G9" s="331"/>
      <c r="H9" s="331"/>
      <c r="I9" s="332"/>
      <c r="J9" s="287"/>
      <c r="K9" s="287"/>
      <c r="L9" s="202"/>
      <c r="M9" s="202"/>
      <c r="N9" s="202"/>
    </row>
    <row r="10" spans="1:14" ht="15.75">
      <c r="A10" s="313"/>
      <c r="B10" s="314"/>
      <c r="C10" s="313"/>
      <c r="D10" s="320"/>
      <c r="E10" s="74"/>
      <c r="F10" s="331"/>
      <c r="G10" s="331"/>
      <c r="H10" s="331"/>
      <c r="I10" s="332"/>
      <c r="J10" s="287"/>
      <c r="K10" s="287"/>
      <c r="L10" s="202"/>
      <c r="M10" s="202"/>
      <c r="N10" s="202"/>
    </row>
    <row r="11" spans="1:14" ht="15.75">
      <c r="A11" s="313"/>
      <c r="B11" s="314"/>
      <c r="C11" s="313"/>
      <c r="D11" s="320"/>
      <c r="E11" s="74"/>
      <c r="F11" s="331"/>
      <c r="G11" s="331"/>
      <c r="H11" s="331"/>
      <c r="I11" s="332"/>
      <c r="J11" s="287"/>
      <c r="K11" s="287"/>
      <c r="L11" s="202"/>
      <c r="M11" s="202"/>
      <c r="N11" s="202"/>
    </row>
    <row r="12" spans="1:14" ht="15.75" customHeight="1">
      <c r="A12" s="884"/>
      <c r="B12" s="884"/>
      <c r="C12" s="884"/>
      <c r="D12" s="884"/>
      <c r="E12" s="333"/>
      <c r="F12" s="327"/>
      <c r="G12" s="327"/>
      <c r="H12" s="327"/>
      <c r="I12" s="332"/>
      <c r="J12" s="287"/>
      <c r="K12" s="287"/>
      <c r="L12" s="202"/>
      <c r="M12" s="202"/>
      <c r="N12" s="202"/>
    </row>
    <row r="13" spans="1:14" ht="18" customHeight="1">
      <c r="A13" s="58"/>
      <c r="B13" s="334"/>
      <c r="C13" s="334"/>
      <c r="D13" s="334"/>
      <c r="E13" s="885"/>
      <c r="F13" s="885"/>
      <c r="G13" s="885"/>
      <c r="H13" s="885"/>
      <c r="I13" s="332"/>
      <c r="J13" s="287"/>
      <c r="K13" s="287"/>
      <c r="L13" s="202"/>
      <c r="M13" s="202"/>
      <c r="N13" s="202"/>
    </row>
    <row r="14" spans="1:14" ht="18" customHeight="1">
      <c r="A14" s="885"/>
      <c r="B14" s="885"/>
      <c r="C14" s="885"/>
      <c r="D14" s="885"/>
      <c r="E14" s="885"/>
      <c r="F14" s="885"/>
      <c r="G14" s="885"/>
      <c r="H14" s="327"/>
      <c r="I14" s="287"/>
      <c r="J14" s="287"/>
      <c r="K14" s="287"/>
      <c r="L14" s="202"/>
      <c r="M14" s="202"/>
      <c r="N14" s="202"/>
    </row>
    <row r="15" spans="1:14" ht="15.75">
      <c r="A15" s="313"/>
      <c r="B15" s="314"/>
      <c r="C15" s="313"/>
      <c r="D15" s="320"/>
      <c r="E15" s="74"/>
      <c r="F15" s="330"/>
      <c r="G15" s="330"/>
      <c r="H15" s="330"/>
      <c r="I15" s="287"/>
      <c r="J15" s="287"/>
      <c r="K15" s="287"/>
      <c r="L15" s="202"/>
      <c r="M15" s="202"/>
      <c r="N15" s="202"/>
    </row>
    <row r="16" spans="1:14" ht="15.75" customHeight="1">
      <c r="A16" s="886"/>
      <c r="B16" s="886"/>
      <c r="C16" s="886"/>
      <c r="D16" s="886"/>
      <c r="E16" s="74"/>
      <c r="F16" s="288"/>
      <c r="G16" s="288"/>
      <c r="H16" s="288"/>
      <c r="I16" s="287"/>
      <c r="J16" s="287"/>
      <c r="K16" s="287"/>
      <c r="L16" s="202"/>
      <c r="M16" s="202"/>
      <c r="N16" s="202"/>
    </row>
    <row r="17" spans="1:14" ht="15.75">
      <c r="A17" s="886"/>
      <c r="B17" s="886"/>
      <c r="C17" s="886"/>
      <c r="D17" s="886"/>
      <c r="E17" s="74"/>
      <c r="F17" s="330"/>
      <c r="G17" s="330"/>
      <c r="H17" s="330"/>
      <c r="I17" s="287"/>
      <c r="J17" s="287"/>
      <c r="K17" s="287"/>
      <c r="L17" s="202"/>
      <c r="M17" s="202"/>
      <c r="N17" s="202"/>
    </row>
    <row r="18" spans="1:14" ht="15.75">
      <c r="A18" s="886"/>
      <c r="B18" s="886"/>
      <c r="C18" s="886"/>
      <c r="D18" s="886"/>
      <c r="E18" s="74"/>
      <c r="F18" s="330"/>
      <c r="G18" s="288"/>
      <c r="H18" s="288"/>
      <c r="I18" s="287"/>
      <c r="J18" s="287"/>
      <c r="K18" s="287"/>
      <c r="L18" s="202"/>
      <c r="M18" s="202"/>
      <c r="N18" s="202"/>
    </row>
    <row r="19" spans="1:14" ht="18">
      <c r="A19" s="886"/>
      <c r="B19" s="886"/>
      <c r="C19" s="886"/>
      <c r="D19" s="886"/>
      <c r="E19" s="287"/>
      <c r="F19" s="319"/>
      <c r="G19" s="335"/>
      <c r="H19" s="335"/>
      <c r="I19" s="287"/>
      <c r="J19" s="287"/>
      <c r="K19" s="287"/>
      <c r="L19" s="202"/>
      <c r="M19" s="202"/>
      <c r="N19" s="202"/>
    </row>
    <row r="20" spans="1:14" ht="108" customHeight="1">
      <c r="A20" s="886"/>
      <c r="B20" s="886"/>
      <c r="C20" s="886"/>
      <c r="D20" s="886"/>
      <c r="E20" s="287"/>
      <c r="F20" s="287"/>
      <c r="G20" s="287"/>
      <c r="H20" s="287"/>
      <c r="I20" s="287"/>
      <c r="J20" s="287"/>
      <c r="K20" s="287"/>
      <c r="L20" s="202"/>
      <c r="M20" s="202"/>
      <c r="N20" s="202"/>
    </row>
    <row r="21" spans="1:14" ht="18">
      <c r="A21" s="886"/>
      <c r="B21" s="886"/>
      <c r="C21" s="886"/>
      <c r="D21" s="886"/>
      <c r="E21" s="287"/>
      <c r="F21" s="287"/>
      <c r="G21" s="321"/>
      <c r="H21" s="321"/>
      <c r="I21" s="287"/>
      <c r="J21" s="287"/>
      <c r="K21" s="287"/>
      <c r="L21" s="202"/>
      <c r="M21" s="202"/>
      <c r="N21" s="202"/>
    </row>
    <row r="22" spans="1:14" ht="18">
      <c r="A22" s="886"/>
      <c r="B22" s="886"/>
      <c r="C22" s="886"/>
      <c r="D22" s="886"/>
      <c r="E22" s="287"/>
      <c r="F22" s="287"/>
      <c r="G22" s="321"/>
      <c r="H22" s="321"/>
      <c r="I22" s="287"/>
      <c r="J22" s="287"/>
      <c r="K22" s="287"/>
      <c r="L22" s="202"/>
      <c r="M22" s="202"/>
      <c r="N22" s="202"/>
    </row>
    <row r="23" spans="1:14">
      <c r="A23" s="886"/>
      <c r="B23" s="886"/>
      <c r="C23" s="886"/>
      <c r="D23" s="886"/>
      <c r="E23" s="287"/>
      <c r="F23" s="287"/>
      <c r="G23" s="287"/>
      <c r="H23" s="287"/>
      <c r="I23" s="287"/>
      <c r="J23" s="287"/>
      <c r="K23" s="287"/>
      <c r="L23" s="202"/>
      <c r="M23" s="202"/>
      <c r="N23" s="202"/>
    </row>
    <row r="24" spans="1:14">
      <c r="A24" s="886"/>
      <c r="B24" s="886"/>
      <c r="C24" s="886"/>
      <c r="D24" s="886"/>
      <c r="E24" s="287"/>
      <c r="F24" s="287"/>
      <c r="G24" s="287"/>
      <c r="H24" s="287"/>
      <c r="I24" s="287"/>
      <c r="J24" s="287"/>
      <c r="K24" s="287"/>
      <c r="L24" s="202"/>
      <c r="M24" s="202"/>
      <c r="N24" s="202"/>
    </row>
    <row r="25" spans="1:14">
      <c r="A25" s="886"/>
      <c r="B25" s="886"/>
      <c r="C25" s="886"/>
      <c r="D25" s="886"/>
      <c r="E25" s="287"/>
      <c r="F25" s="287"/>
      <c r="G25" s="287"/>
      <c r="H25" s="287"/>
      <c r="I25" s="287"/>
      <c r="J25" s="287"/>
      <c r="K25" s="287"/>
      <c r="L25" s="202"/>
      <c r="M25" s="202"/>
      <c r="N25" s="202"/>
    </row>
    <row r="26" spans="1:14">
      <c r="A26" s="886"/>
      <c r="B26" s="886"/>
      <c r="C26" s="886"/>
      <c r="D26" s="886"/>
      <c r="E26" s="287"/>
      <c r="F26" s="287"/>
      <c r="G26" s="287"/>
      <c r="H26" s="287"/>
      <c r="I26" s="287"/>
      <c r="J26" s="287"/>
      <c r="K26" s="287"/>
      <c r="L26" s="202"/>
      <c r="M26" s="202"/>
      <c r="N26" s="202"/>
    </row>
    <row r="27" spans="1:14">
      <c r="A27" s="886"/>
      <c r="B27" s="886"/>
      <c r="C27" s="886"/>
      <c r="D27" s="886"/>
      <c r="E27" s="202"/>
      <c r="F27" s="202"/>
      <c r="G27" s="202"/>
      <c r="H27" s="202"/>
      <c r="I27" s="202"/>
      <c r="J27" s="202"/>
      <c r="K27" s="202"/>
      <c r="L27" s="202"/>
      <c r="M27" s="202"/>
      <c r="N27" s="202"/>
    </row>
    <row r="28" spans="1:14">
      <c r="A28" s="886"/>
      <c r="B28" s="886"/>
      <c r="C28" s="886"/>
      <c r="D28" s="886"/>
      <c r="E28" s="202"/>
      <c r="F28" s="202"/>
      <c r="G28" s="202"/>
      <c r="H28" s="202"/>
      <c r="I28" s="202"/>
      <c r="J28" s="202"/>
      <c r="K28" s="202"/>
      <c r="L28" s="202"/>
      <c r="M28" s="202"/>
      <c r="N28" s="202"/>
    </row>
    <row r="29" spans="1:14">
      <c r="A29" s="886"/>
      <c r="B29" s="886"/>
      <c r="C29" s="886"/>
      <c r="D29" s="886"/>
      <c r="E29" s="202"/>
      <c r="F29" s="202"/>
      <c r="G29" s="202"/>
      <c r="H29" s="202"/>
      <c r="I29" s="202"/>
      <c r="J29" s="202"/>
      <c r="K29" s="202"/>
      <c r="L29" s="202"/>
      <c r="M29" s="202"/>
      <c r="N29" s="202"/>
    </row>
    <row r="30" spans="1:14">
      <c r="A30" s="886"/>
      <c r="B30" s="886"/>
      <c r="C30" s="886"/>
      <c r="D30" s="886"/>
      <c r="E30" s="202"/>
      <c r="F30" s="202"/>
      <c r="G30" s="202"/>
      <c r="H30" s="202"/>
      <c r="I30" s="202"/>
      <c r="J30" s="202"/>
      <c r="K30" s="202"/>
      <c r="L30" s="202"/>
      <c r="M30" s="202"/>
      <c r="N30" s="202"/>
    </row>
  </sheetData>
  <mergeCells count="4">
    <mergeCell ref="A12:D12"/>
    <mergeCell ref="E13:H13"/>
    <mergeCell ref="A14:G14"/>
    <mergeCell ref="A16:D3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W33"/>
  <sheetViews>
    <sheetView workbookViewId="0">
      <selection activeCell="J5" sqref="J5"/>
    </sheetView>
  </sheetViews>
  <sheetFormatPr defaultRowHeight="15"/>
  <cols>
    <col min="5" max="5" width="11.28515625" customWidth="1"/>
    <col min="6" max="6" width="11" customWidth="1"/>
    <col min="7" max="7" width="12.42578125" customWidth="1"/>
    <col min="8" max="8" width="11.42578125" customWidth="1"/>
    <col min="14" max="14" width="8.85546875" customWidth="1"/>
    <col min="15" max="15" width="9.140625" hidden="1" customWidth="1"/>
    <col min="16" max="16" width="11.28515625" customWidth="1"/>
    <col min="17" max="17" width="10.28515625" customWidth="1"/>
    <col min="21" max="21" width="4.85546875" customWidth="1"/>
  </cols>
  <sheetData>
    <row r="1" spans="1:23" ht="15.75" customHeight="1">
      <c r="A1" s="221"/>
      <c r="B1" s="787" t="s">
        <v>333</v>
      </c>
      <c r="C1" s="787"/>
      <c r="D1" s="787"/>
      <c r="E1" s="787"/>
      <c r="F1" s="787"/>
      <c r="G1" s="787"/>
      <c r="H1" s="787"/>
      <c r="I1" s="787"/>
      <c r="J1" s="787"/>
      <c r="K1" s="787"/>
      <c r="L1" s="787"/>
    </row>
    <row r="2" spans="1:23">
      <c r="A2" s="221"/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</row>
    <row r="3" spans="1:23" ht="26.25" customHeight="1">
      <c r="A3" s="221"/>
      <c r="B3" s="356" t="s">
        <v>330</v>
      </c>
      <c r="C3" s="289"/>
      <c r="D3" s="289"/>
      <c r="E3" s="289"/>
      <c r="F3" s="289"/>
      <c r="G3" s="289"/>
      <c r="H3" s="289"/>
      <c r="I3" s="289"/>
      <c r="J3" s="289"/>
      <c r="K3" s="361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</row>
    <row r="4" spans="1:23" ht="41.25" customHeight="1">
      <c r="A4" s="221"/>
      <c r="B4" s="892" t="s">
        <v>331</v>
      </c>
      <c r="C4" s="892"/>
      <c r="D4" s="892"/>
      <c r="E4" s="892"/>
      <c r="F4" s="892"/>
      <c r="G4" s="892"/>
      <c r="H4" s="892"/>
      <c r="I4" s="892"/>
      <c r="J4" s="892"/>
      <c r="K4" s="363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</row>
    <row r="5" spans="1:23" ht="23.25" customHeight="1">
      <c r="A5" s="221"/>
      <c r="B5" s="247" t="s">
        <v>332</v>
      </c>
      <c r="C5" s="92"/>
      <c r="D5" s="92"/>
      <c r="E5" s="92"/>
      <c r="F5" s="92"/>
      <c r="G5" s="92"/>
      <c r="H5" s="92"/>
      <c r="I5" s="92"/>
      <c r="J5" s="83"/>
      <c r="K5" s="359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</row>
    <row r="6" spans="1:23" ht="33" customHeight="1" thickBot="1">
      <c r="A6" s="221"/>
      <c r="B6" s="893" t="s">
        <v>229</v>
      </c>
      <c r="C6" s="893"/>
      <c r="D6" s="893"/>
      <c r="E6" s="357" t="s">
        <v>318</v>
      </c>
      <c r="F6" s="357" t="s">
        <v>319</v>
      </c>
      <c r="G6" s="358" t="s">
        <v>105</v>
      </c>
      <c r="H6" s="358" t="s">
        <v>227</v>
      </c>
      <c r="I6" s="894" t="s">
        <v>249</v>
      </c>
      <c r="J6" s="894"/>
      <c r="K6" s="359"/>
      <c r="L6" s="362"/>
      <c r="M6" s="895"/>
      <c r="N6" s="895"/>
      <c r="O6" s="895"/>
      <c r="P6" s="364"/>
      <c r="Q6" s="364"/>
      <c r="R6" s="365"/>
      <c r="S6" s="365"/>
      <c r="T6" s="896"/>
      <c r="U6" s="896"/>
      <c r="V6" s="366"/>
      <c r="W6" s="367"/>
    </row>
    <row r="7" spans="1:23" ht="34.5" customHeight="1" thickBot="1">
      <c r="A7" s="221"/>
      <c r="B7" s="901" t="s">
        <v>255</v>
      </c>
      <c r="C7" s="902"/>
      <c r="D7" s="903"/>
      <c r="E7" s="358">
        <v>388608.3</v>
      </c>
      <c r="F7" s="358">
        <v>388536.5</v>
      </c>
      <c r="G7" s="358">
        <f>E7-F7</f>
        <v>71.799999999988358</v>
      </c>
      <c r="H7" s="358">
        <v>2000</v>
      </c>
      <c r="I7" s="894">
        <f>G7*H7</f>
        <v>143599.99999997672</v>
      </c>
      <c r="J7" s="894"/>
      <c r="K7" s="359"/>
      <c r="L7" s="362"/>
      <c r="M7" s="897"/>
      <c r="N7" s="898"/>
      <c r="O7" s="898"/>
      <c r="P7" s="365"/>
      <c r="Q7" s="365"/>
      <c r="R7" s="365"/>
      <c r="S7" s="365"/>
      <c r="T7" s="896"/>
      <c r="U7" s="896"/>
      <c r="V7" s="366"/>
      <c r="W7" s="367"/>
    </row>
    <row r="8" spans="1:23" ht="35.25" customHeight="1">
      <c r="A8" s="221"/>
      <c r="B8" s="905" t="s">
        <v>250</v>
      </c>
      <c r="C8" s="905"/>
      <c r="D8" s="905"/>
      <c r="E8" s="360">
        <v>0.28699999999999998</v>
      </c>
      <c r="F8" s="360">
        <v>0</v>
      </c>
      <c r="G8" s="358">
        <f t="shared" ref="G8:G9" si="0">E8-F8</f>
        <v>0.28699999999999998</v>
      </c>
      <c r="H8" s="360">
        <v>120000</v>
      </c>
      <c r="I8" s="905">
        <f>G8*H8</f>
        <v>34440</v>
      </c>
      <c r="J8" s="905"/>
      <c r="K8" s="359"/>
      <c r="L8" s="362"/>
      <c r="M8" s="899"/>
      <c r="N8" s="899"/>
      <c r="O8" s="899"/>
      <c r="P8" s="331"/>
      <c r="Q8" s="331"/>
      <c r="R8" s="365"/>
      <c r="S8" s="331"/>
      <c r="T8" s="899"/>
      <c r="U8" s="899"/>
      <c r="V8" s="366"/>
      <c r="W8" s="367"/>
    </row>
    <row r="9" spans="1:23" ht="44.25" customHeight="1">
      <c r="A9" s="221"/>
      <c r="B9" s="905" t="s">
        <v>251</v>
      </c>
      <c r="C9" s="905"/>
      <c r="D9" s="905"/>
      <c r="E9" s="360">
        <v>12360.3</v>
      </c>
      <c r="F9" s="360">
        <v>12331.4</v>
      </c>
      <c r="G9" s="358">
        <f t="shared" si="0"/>
        <v>28.899999999999636</v>
      </c>
      <c r="H9" s="360">
        <v>1500</v>
      </c>
      <c r="I9" s="905">
        <f>G9*H9</f>
        <v>43349.999999999454</v>
      </c>
      <c r="J9" s="905"/>
      <c r="K9" s="359">
        <f>I8+I9</f>
        <v>77789.999999999447</v>
      </c>
      <c r="L9" s="362"/>
      <c r="M9" s="899"/>
      <c r="N9" s="899"/>
      <c r="O9" s="899"/>
      <c r="P9" s="331"/>
      <c r="Q9" s="331"/>
      <c r="R9" s="365"/>
      <c r="S9" s="331"/>
      <c r="T9" s="899"/>
      <c r="U9" s="899"/>
      <c r="V9" s="366"/>
      <c r="W9" s="367"/>
    </row>
    <row r="10" spans="1:23" ht="15.75">
      <c r="A10" s="221"/>
      <c r="B10" s="83"/>
      <c r="C10" s="83"/>
      <c r="D10" s="83"/>
      <c r="E10" s="83"/>
      <c r="F10" s="83"/>
      <c r="G10" s="83"/>
      <c r="H10" s="83"/>
      <c r="I10" s="83"/>
      <c r="J10" s="330"/>
      <c r="K10" s="359"/>
      <c r="L10" s="362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</row>
    <row r="11" spans="1:23" ht="25.5" customHeight="1">
      <c r="A11" s="23"/>
      <c r="B11" s="362" t="s">
        <v>323</v>
      </c>
      <c r="C11" s="368"/>
      <c r="D11" s="368"/>
      <c r="E11" s="368"/>
      <c r="F11" s="368"/>
      <c r="G11" s="368"/>
      <c r="H11" s="368"/>
      <c r="I11" s="368"/>
      <c r="J11" s="368"/>
      <c r="K11" s="362"/>
      <c r="L11" s="362"/>
      <c r="M11" s="900"/>
      <c r="N11" s="898"/>
      <c r="O11" s="898"/>
      <c r="P11" s="898"/>
      <c r="Q11" s="898"/>
      <c r="R11" s="898"/>
      <c r="S11" s="898"/>
      <c r="T11" s="898"/>
      <c r="U11" s="898"/>
      <c r="V11" s="367"/>
      <c r="W11" s="367"/>
    </row>
    <row r="12" spans="1:23" ht="22.5" customHeight="1">
      <c r="A12" s="23"/>
      <c r="B12" s="362" t="s">
        <v>324</v>
      </c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8"/>
      <c r="O12" s="368"/>
      <c r="P12" s="368"/>
      <c r="Q12" s="368"/>
      <c r="R12" s="368"/>
      <c r="S12" s="368"/>
      <c r="T12" s="368"/>
      <c r="U12" s="368"/>
      <c r="V12" s="362"/>
      <c r="W12" s="362"/>
    </row>
    <row r="13" spans="1:23" ht="43.5" customHeight="1">
      <c r="A13" s="23"/>
      <c r="B13" s="890" t="s">
        <v>325</v>
      </c>
      <c r="C13" s="891"/>
      <c r="D13" s="891"/>
      <c r="E13" s="891"/>
      <c r="F13" s="891"/>
      <c r="G13" s="891"/>
      <c r="H13" s="891"/>
      <c r="I13" s="891"/>
      <c r="J13" s="891"/>
      <c r="K13" s="891"/>
      <c r="L13" s="891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</row>
    <row r="14" spans="1:23" ht="24.75" customHeight="1">
      <c r="B14" s="888" t="s">
        <v>321</v>
      </c>
      <c r="C14" s="888"/>
      <c r="D14" s="888"/>
      <c r="E14" s="888"/>
      <c r="F14" s="888"/>
      <c r="G14" s="888"/>
      <c r="H14" s="888"/>
      <c r="I14" s="888"/>
      <c r="J14" s="888"/>
      <c r="K14" s="888"/>
      <c r="L14" s="888"/>
      <c r="M14" s="890"/>
      <c r="N14" s="891"/>
      <c r="O14" s="891"/>
      <c r="P14" s="891"/>
      <c r="Q14" s="891"/>
      <c r="R14" s="891"/>
      <c r="S14" s="891"/>
      <c r="T14" s="891"/>
      <c r="U14" s="891"/>
      <c r="V14" s="891"/>
      <c r="W14" s="891"/>
    </row>
    <row r="15" spans="1:23" ht="21.75" customHeight="1">
      <c r="B15" s="888" t="s">
        <v>326</v>
      </c>
      <c r="C15" s="888"/>
      <c r="D15" s="888"/>
      <c r="E15" s="888"/>
      <c r="F15" s="888"/>
      <c r="G15" s="888"/>
      <c r="H15" s="888"/>
      <c r="I15" s="888"/>
      <c r="J15" s="888"/>
      <c r="K15" s="369"/>
      <c r="L15" s="369"/>
      <c r="M15" s="888"/>
      <c r="N15" s="888"/>
      <c r="O15" s="888"/>
      <c r="P15" s="888"/>
      <c r="Q15" s="888"/>
      <c r="R15" s="888"/>
      <c r="S15" s="888"/>
      <c r="T15" s="888"/>
      <c r="U15" s="888"/>
      <c r="V15" s="888"/>
      <c r="W15" s="888"/>
    </row>
    <row r="16" spans="1:23" ht="15" customHeight="1">
      <c r="B16" s="889"/>
      <c r="C16" s="889"/>
      <c r="D16" s="889"/>
      <c r="E16" s="889"/>
      <c r="F16" s="889"/>
      <c r="G16" s="889"/>
      <c r="H16" s="889"/>
      <c r="I16" s="889"/>
      <c r="J16" s="889"/>
      <c r="K16" s="369"/>
      <c r="L16" s="369"/>
      <c r="M16" s="888"/>
      <c r="N16" s="888"/>
      <c r="O16" s="888"/>
      <c r="P16" s="888"/>
      <c r="Q16" s="888"/>
      <c r="R16" s="888"/>
      <c r="S16" s="888"/>
      <c r="T16" s="888"/>
      <c r="U16" s="888"/>
      <c r="V16" s="369"/>
      <c r="W16" s="369"/>
    </row>
    <row r="17" spans="1:23" ht="31.5" customHeight="1">
      <c r="B17" s="890" t="s">
        <v>320</v>
      </c>
      <c r="C17" s="891"/>
      <c r="D17" s="891"/>
      <c r="E17" s="891"/>
      <c r="F17" s="891"/>
      <c r="G17" s="891"/>
      <c r="H17" s="891"/>
      <c r="I17" s="891"/>
      <c r="J17" s="891"/>
      <c r="K17" s="891"/>
      <c r="L17" s="891"/>
      <c r="M17" s="889"/>
      <c r="N17" s="889"/>
      <c r="O17" s="889"/>
      <c r="P17" s="889"/>
      <c r="Q17" s="889"/>
      <c r="R17" s="889"/>
      <c r="S17" s="889"/>
      <c r="T17" s="889"/>
      <c r="U17" s="889"/>
      <c r="V17" s="369"/>
      <c r="W17" s="369"/>
    </row>
    <row r="18" spans="1:23" ht="19.5" customHeight="1">
      <c r="B18" s="889" t="s">
        <v>322</v>
      </c>
      <c r="C18" s="889"/>
      <c r="D18" s="889"/>
      <c r="E18" s="889"/>
      <c r="F18" s="889"/>
      <c r="G18" s="889"/>
      <c r="H18" s="889"/>
      <c r="I18" s="889"/>
      <c r="J18" s="889"/>
      <c r="K18" s="370"/>
      <c r="L18" s="370"/>
      <c r="M18" s="890"/>
      <c r="N18" s="891"/>
      <c r="O18" s="891"/>
      <c r="P18" s="891"/>
      <c r="Q18" s="891"/>
      <c r="R18" s="891"/>
      <c r="S18" s="891"/>
      <c r="T18" s="891"/>
      <c r="U18" s="891"/>
      <c r="V18" s="891"/>
      <c r="W18" s="891"/>
    </row>
    <row r="19" spans="1:23" ht="25.5" customHeight="1">
      <c r="B19" s="887" t="s">
        <v>327</v>
      </c>
      <c r="C19" s="887"/>
      <c r="D19" s="887"/>
      <c r="E19" s="887"/>
      <c r="F19" s="887"/>
      <c r="G19" s="887"/>
      <c r="H19" s="887"/>
      <c r="I19" s="887"/>
      <c r="J19" s="887"/>
      <c r="K19" s="887"/>
      <c r="L19" s="370"/>
      <c r="M19" s="889"/>
      <c r="N19" s="889"/>
      <c r="O19" s="889"/>
      <c r="P19" s="889"/>
      <c r="Q19" s="889"/>
      <c r="R19" s="889"/>
      <c r="S19" s="889"/>
      <c r="T19" s="889"/>
      <c r="U19" s="889"/>
      <c r="V19" s="370"/>
      <c r="W19" s="370"/>
    </row>
    <row r="20" spans="1:23" ht="23.25" customHeight="1">
      <c r="B20" s="681" t="s">
        <v>328</v>
      </c>
      <c r="C20" s="681"/>
      <c r="D20" s="681"/>
      <c r="E20" s="681"/>
      <c r="F20" s="681"/>
      <c r="G20" s="681"/>
      <c r="H20" s="681"/>
      <c r="I20" s="681"/>
      <c r="J20" s="681"/>
      <c r="K20" s="370"/>
      <c r="L20" s="370"/>
      <c r="M20" s="887"/>
      <c r="N20" s="887"/>
      <c r="O20" s="887"/>
      <c r="P20" s="887"/>
      <c r="Q20" s="887"/>
      <c r="R20" s="887"/>
      <c r="S20" s="887"/>
      <c r="T20" s="887"/>
      <c r="U20" s="887"/>
      <c r="V20" s="887"/>
      <c r="W20" s="370"/>
    </row>
    <row r="21" spans="1:23" ht="39" customHeight="1">
      <c r="B21" s="681" t="s">
        <v>329</v>
      </c>
      <c r="C21" s="681"/>
      <c r="D21" s="681"/>
      <c r="E21" s="681"/>
      <c r="F21" s="681"/>
      <c r="G21" s="681"/>
      <c r="H21" s="681"/>
      <c r="I21" s="681"/>
      <c r="J21" s="681"/>
      <c r="K21" s="242"/>
      <c r="L21" s="371"/>
      <c r="M21" s="242"/>
      <c r="N21" s="370"/>
      <c r="O21" s="370"/>
      <c r="P21" s="370"/>
      <c r="Q21" s="370"/>
      <c r="R21" s="370"/>
      <c r="S21" s="370"/>
      <c r="T21" s="370"/>
      <c r="U21" s="370"/>
      <c r="V21" s="370"/>
      <c r="W21" s="370"/>
    </row>
    <row r="22" spans="1:23" ht="15.75">
      <c r="A22" s="174"/>
      <c r="B22" s="681"/>
      <c r="C22" s="681"/>
      <c r="D22" s="681"/>
      <c r="E22" s="681"/>
      <c r="F22" s="681"/>
      <c r="G22" s="681"/>
      <c r="H22" s="681"/>
      <c r="I22" s="242"/>
      <c r="J22" s="681"/>
      <c r="K22" s="681"/>
      <c r="L22" s="681"/>
      <c r="M22" s="681"/>
      <c r="N22" s="681"/>
      <c r="O22" s="681"/>
      <c r="P22" s="681"/>
      <c r="Q22" s="362"/>
      <c r="R22" s="362"/>
      <c r="S22" s="362"/>
      <c r="T22" s="362"/>
      <c r="U22" s="362"/>
      <c r="V22" s="362"/>
      <c r="W22" s="362"/>
    </row>
    <row r="23" spans="1:23" ht="15.75">
      <c r="B23" s="681"/>
      <c r="C23" s="681"/>
      <c r="D23" s="681"/>
      <c r="E23" s="681"/>
      <c r="F23" s="681"/>
      <c r="G23" s="681"/>
      <c r="H23" s="242"/>
      <c r="I23" s="242"/>
      <c r="J23" s="242"/>
      <c r="K23" s="24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</row>
    <row r="24" spans="1:23" ht="2.25" customHeight="1">
      <c r="B24" s="354"/>
      <c r="C24" s="354"/>
      <c r="D24" s="354"/>
      <c r="E24" s="354"/>
      <c r="F24" s="354"/>
      <c r="G24" s="354"/>
      <c r="H24" s="242"/>
      <c r="I24" s="242"/>
      <c r="J24" s="242"/>
      <c r="K24" s="242"/>
    </row>
    <row r="25" spans="1:23" ht="27" customHeight="1">
      <c r="B25" s="678"/>
      <c r="C25" s="679"/>
      <c r="D25" s="679"/>
      <c r="E25" s="679"/>
      <c r="F25" s="679"/>
      <c r="G25" s="679"/>
      <c r="H25" s="679"/>
      <c r="I25" s="679"/>
      <c r="J25" s="679"/>
      <c r="K25" s="242"/>
    </row>
    <row r="26" spans="1:23">
      <c r="B26" s="680"/>
      <c r="C26" s="680"/>
      <c r="D26" s="680"/>
      <c r="E26" s="680"/>
      <c r="F26" s="680"/>
      <c r="G26" s="680"/>
      <c r="H26" s="680"/>
      <c r="I26" s="680"/>
      <c r="J26" s="680"/>
      <c r="K26" s="680"/>
    </row>
    <row r="27" spans="1:23" ht="15.75">
      <c r="B27" s="354"/>
      <c r="C27" s="354"/>
      <c r="D27" s="887"/>
      <c r="E27" s="887"/>
      <c r="F27" s="887"/>
      <c r="G27" s="887"/>
      <c r="H27" s="887"/>
      <c r="I27" s="887"/>
      <c r="J27" s="887"/>
      <c r="K27" s="242"/>
    </row>
    <row r="28" spans="1:23" ht="15.75">
      <c r="B28" s="904"/>
      <c r="C28" s="679"/>
      <c r="D28" s="679"/>
      <c r="E28" s="679"/>
      <c r="F28" s="679"/>
      <c r="G28" s="679"/>
      <c r="H28" s="679"/>
      <c r="I28" s="679"/>
      <c r="J28" s="679"/>
      <c r="K28" s="242"/>
      <c r="L28" s="904"/>
      <c r="M28" s="679"/>
      <c r="N28" s="679"/>
      <c r="O28" s="679"/>
      <c r="P28" s="679"/>
      <c r="Q28" s="679"/>
      <c r="R28" s="679"/>
      <c r="S28" s="679"/>
      <c r="T28" s="679"/>
    </row>
    <row r="29" spans="1:23" ht="15.75">
      <c r="B29" s="244"/>
      <c r="C29" s="353"/>
      <c r="D29" s="353"/>
      <c r="E29" s="353"/>
      <c r="F29" s="353"/>
      <c r="G29" s="246"/>
      <c r="H29" s="245"/>
      <c r="I29" s="353"/>
      <c r="J29" s="353"/>
      <c r="K29" s="242"/>
    </row>
    <row r="30" spans="1:23" ht="15.75">
      <c r="B30" s="693"/>
      <c r="C30" s="693"/>
      <c r="D30" s="693"/>
      <c r="E30" s="693"/>
      <c r="F30" s="693"/>
      <c r="G30" s="693"/>
      <c r="H30" s="693"/>
      <c r="I30" s="693"/>
      <c r="J30" s="693"/>
      <c r="K30" s="242"/>
    </row>
    <row r="31" spans="1:23" ht="15.75"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352"/>
      <c r="M31" s="352"/>
      <c r="N31" s="904"/>
      <c r="O31" s="679"/>
      <c r="P31" s="679"/>
      <c r="Q31" s="679"/>
      <c r="R31" s="679"/>
      <c r="S31" s="679"/>
      <c r="T31" s="679"/>
      <c r="U31" s="679"/>
      <c r="V31" s="679"/>
    </row>
    <row r="32" spans="1:23" ht="15.75">
      <c r="B32" s="904"/>
      <c r="C32" s="679"/>
      <c r="D32" s="679"/>
      <c r="E32" s="679"/>
      <c r="F32" s="679"/>
      <c r="G32" s="679"/>
      <c r="H32" s="679"/>
      <c r="I32" s="679"/>
      <c r="J32" s="679"/>
      <c r="K32" s="242"/>
      <c r="L32" s="352"/>
      <c r="M32" s="352"/>
    </row>
    <row r="33" spans="14:22">
      <c r="N33" s="693"/>
      <c r="O33" s="693"/>
      <c r="P33" s="693"/>
      <c r="Q33" s="693"/>
      <c r="R33" s="693"/>
      <c r="S33" s="693"/>
      <c r="T33" s="693"/>
      <c r="U33" s="693"/>
      <c r="V33" s="693"/>
    </row>
  </sheetData>
  <mergeCells count="47">
    <mergeCell ref="B7:D7"/>
    <mergeCell ref="I7:J7"/>
    <mergeCell ref="B28:J28"/>
    <mergeCell ref="B30:J30"/>
    <mergeCell ref="B32:J32"/>
    <mergeCell ref="B8:D8"/>
    <mergeCell ref="I8:J8"/>
    <mergeCell ref="B9:D9"/>
    <mergeCell ref="I9:J9"/>
    <mergeCell ref="B22:H22"/>
    <mergeCell ref="J22:P22"/>
    <mergeCell ref="M19:U19"/>
    <mergeCell ref="M20:V20"/>
    <mergeCell ref="B13:L13"/>
    <mergeCell ref="L28:T28"/>
    <mergeCell ref="N31:V31"/>
    <mergeCell ref="N33:V33"/>
    <mergeCell ref="M6:O6"/>
    <mergeCell ref="T6:U6"/>
    <mergeCell ref="M7:O7"/>
    <mergeCell ref="T7:U7"/>
    <mergeCell ref="M8:O8"/>
    <mergeCell ref="T8:U8"/>
    <mergeCell ref="M9:O9"/>
    <mergeCell ref="T9:U9"/>
    <mergeCell ref="M11:U11"/>
    <mergeCell ref="M14:W14"/>
    <mergeCell ref="M15:W15"/>
    <mergeCell ref="M18:W18"/>
    <mergeCell ref="M16:U16"/>
    <mergeCell ref="M17:U17"/>
    <mergeCell ref="B20:J20"/>
    <mergeCell ref="B21:J21"/>
    <mergeCell ref="D27:J27"/>
    <mergeCell ref="B1:L2"/>
    <mergeCell ref="B14:L14"/>
    <mergeCell ref="B15:J15"/>
    <mergeCell ref="B16:J16"/>
    <mergeCell ref="B17:L17"/>
    <mergeCell ref="B18:J18"/>
    <mergeCell ref="B19:K19"/>
    <mergeCell ref="B23:G23"/>
    <mergeCell ref="B25:J25"/>
    <mergeCell ref="B26:K26"/>
    <mergeCell ref="B4:J4"/>
    <mergeCell ref="B6:D6"/>
    <mergeCell ref="I6:J6"/>
  </mergeCells>
  <pageMargins left="0.7" right="0.7" top="0.75" bottom="0.75" header="0.3" footer="0.3"/>
  <pageSetup scale="75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B3" sqref="B3:J3"/>
    </sheetView>
  </sheetViews>
  <sheetFormatPr defaultRowHeight="15"/>
  <cols>
    <col min="2" max="2" width="22.42578125" customWidth="1"/>
    <col min="3" max="3" width="9.85546875" customWidth="1"/>
    <col min="4" max="4" width="9" customWidth="1"/>
    <col min="5" max="5" width="15.7109375" customWidth="1"/>
    <col min="6" max="6" width="9.5703125" customWidth="1"/>
    <col min="7" max="7" width="9.28515625" customWidth="1"/>
    <col min="8" max="8" width="8.7109375" customWidth="1"/>
    <col min="9" max="9" width="2" hidden="1" customWidth="1"/>
    <col min="11" max="11" width="8.5703125" customWidth="1"/>
    <col min="12" max="12" width="9.140625" hidden="1" customWidth="1"/>
    <col min="13" max="13" width="9.140625" customWidth="1"/>
    <col min="20" max="20" width="5.5703125" customWidth="1"/>
    <col min="21" max="21" width="9.140625" hidden="1" customWidth="1"/>
  </cols>
  <sheetData>
    <row r="1" spans="1:22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22">
      <c r="A2" s="185"/>
      <c r="B2" s="662" t="s">
        <v>206</v>
      </c>
      <c r="C2" s="662"/>
      <c r="D2" s="662"/>
      <c r="E2" s="662"/>
      <c r="F2" s="662"/>
      <c r="G2" s="662"/>
      <c r="H2" s="662"/>
      <c r="I2" s="662"/>
      <c r="J2" s="662"/>
      <c r="K2" s="662"/>
      <c r="L2" s="185"/>
      <c r="M2" s="185"/>
    </row>
    <row r="3" spans="1:22">
      <c r="A3" s="185"/>
      <c r="B3" s="668" t="s">
        <v>243</v>
      </c>
      <c r="C3" s="668"/>
      <c r="D3" s="668"/>
      <c r="E3" s="668"/>
      <c r="F3" s="668"/>
      <c r="G3" s="668"/>
      <c r="H3" s="668"/>
      <c r="I3" s="668"/>
      <c r="J3" s="668"/>
      <c r="K3" s="186"/>
      <c r="L3" s="185"/>
      <c r="M3" s="185"/>
    </row>
    <row r="4" spans="1:22">
      <c r="A4" s="185"/>
      <c r="B4" s="187" t="s">
        <v>184</v>
      </c>
      <c r="C4" s="188"/>
      <c r="D4" s="189"/>
      <c r="E4" s="189"/>
      <c r="F4" s="189"/>
      <c r="G4" s="189"/>
      <c r="H4" s="189"/>
      <c r="I4" s="189"/>
      <c r="J4" s="189"/>
      <c r="K4" s="190"/>
      <c r="L4" s="185"/>
      <c r="M4" s="185"/>
      <c r="N4" s="201"/>
      <c r="O4" s="202"/>
      <c r="P4" s="202"/>
      <c r="Q4" s="202"/>
      <c r="R4" s="202"/>
      <c r="S4" s="202"/>
      <c r="T4" s="202"/>
      <c r="U4" s="202"/>
      <c r="V4" s="202"/>
    </row>
    <row r="5" spans="1:22" ht="39.75" customHeight="1">
      <c r="A5" s="185"/>
      <c r="B5" s="663" t="s">
        <v>241</v>
      </c>
      <c r="C5" s="663"/>
      <c r="D5" s="663"/>
      <c r="E5" s="663"/>
      <c r="F5" s="663"/>
      <c r="G5" s="663"/>
      <c r="H5" s="663"/>
      <c r="I5" s="663"/>
      <c r="J5" s="189"/>
      <c r="K5" s="189"/>
      <c r="L5" s="185"/>
      <c r="M5" s="185"/>
      <c r="N5" s="202"/>
      <c r="O5" s="202"/>
      <c r="P5" s="202"/>
      <c r="Q5" s="202"/>
      <c r="R5" s="202"/>
      <c r="S5" s="202"/>
      <c r="T5" s="202"/>
      <c r="U5" s="202"/>
      <c r="V5" s="202"/>
    </row>
    <row r="6" spans="1:22" ht="40.5" customHeight="1">
      <c r="A6" s="185"/>
      <c r="B6" s="185" t="s">
        <v>242</v>
      </c>
      <c r="C6" s="189"/>
      <c r="D6" s="189"/>
      <c r="E6" s="189"/>
      <c r="F6" s="189"/>
      <c r="G6" s="189"/>
      <c r="H6" s="189"/>
      <c r="I6" s="189"/>
      <c r="J6" s="189"/>
      <c r="K6" s="189"/>
      <c r="L6" s="185"/>
      <c r="M6" s="185"/>
      <c r="N6" s="669"/>
      <c r="O6" s="670"/>
      <c r="P6" s="670"/>
      <c r="Q6" s="670"/>
      <c r="R6" s="670"/>
      <c r="S6" s="670"/>
      <c r="T6" s="670"/>
      <c r="U6" s="670"/>
      <c r="V6" s="670"/>
    </row>
    <row r="7" spans="1:22" ht="15.75" thickBot="1">
      <c r="A7" s="185"/>
      <c r="B7" s="191" t="s">
        <v>229</v>
      </c>
      <c r="C7" s="191" t="s">
        <v>192</v>
      </c>
      <c r="D7" s="191" t="s">
        <v>226</v>
      </c>
      <c r="E7" s="191" t="s">
        <v>105</v>
      </c>
      <c r="F7" s="191" t="s">
        <v>227</v>
      </c>
      <c r="G7" s="665" t="s">
        <v>228</v>
      </c>
      <c r="H7" s="665"/>
      <c r="I7" s="665"/>
      <c r="J7" s="189"/>
      <c r="K7" s="189"/>
      <c r="L7" s="185"/>
      <c r="M7" s="185"/>
      <c r="N7" s="188"/>
      <c r="O7" s="188"/>
      <c r="P7" s="188"/>
      <c r="Q7" s="188"/>
      <c r="R7" s="188"/>
      <c r="S7" s="671"/>
      <c r="T7" s="671"/>
      <c r="U7" s="671"/>
      <c r="V7" s="202"/>
    </row>
    <row r="8" spans="1:22" ht="25.5" customHeight="1" thickBot="1">
      <c r="A8" s="185"/>
      <c r="B8" s="191" t="s">
        <v>230</v>
      </c>
      <c r="C8" s="192">
        <v>364622.1</v>
      </c>
      <c r="D8" s="192">
        <v>360977.6</v>
      </c>
      <c r="E8" s="191">
        <f>C8-D8</f>
        <v>3644.5</v>
      </c>
      <c r="F8" s="191">
        <v>2000</v>
      </c>
      <c r="G8" s="664">
        <f>E8*F8</f>
        <v>7289000</v>
      </c>
      <c r="H8" s="664"/>
      <c r="I8" s="664"/>
      <c r="J8" s="189"/>
      <c r="K8" s="189"/>
      <c r="L8" s="185"/>
      <c r="M8" s="185"/>
      <c r="N8" s="188"/>
      <c r="O8" s="197"/>
      <c r="P8" s="197"/>
      <c r="Q8" s="188"/>
      <c r="R8" s="188"/>
      <c r="S8" s="671"/>
      <c r="T8" s="671"/>
      <c r="U8" s="671"/>
      <c r="V8" s="202"/>
    </row>
    <row r="9" spans="1:22" ht="25.5" customHeight="1">
      <c r="A9" s="185"/>
      <c r="B9" s="191" t="s">
        <v>231</v>
      </c>
      <c r="C9" s="191">
        <v>718.95699999999999</v>
      </c>
      <c r="D9" s="191">
        <v>695.58299999999997</v>
      </c>
      <c r="E9" s="191">
        <f t="shared" ref="E9:E11" si="0">C9-D9</f>
        <v>23.374000000000024</v>
      </c>
      <c r="F9" s="191">
        <v>120000</v>
      </c>
      <c r="G9" s="665">
        <f>E9*F9</f>
        <v>2804880.0000000028</v>
      </c>
      <c r="H9" s="665"/>
      <c r="I9" s="665"/>
      <c r="J9" s="666"/>
      <c r="K9" s="667"/>
      <c r="L9" s="667"/>
      <c r="M9" s="667"/>
      <c r="N9" s="188"/>
      <c r="O9" s="188"/>
      <c r="P9" s="188"/>
      <c r="Q9" s="188"/>
      <c r="R9" s="188"/>
      <c r="S9" s="671"/>
      <c r="T9" s="671"/>
      <c r="U9" s="671"/>
      <c r="V9" s="202"/>
    </row>
    <row r="10" spans="1:22" ht="25.5" customHeight="1">
      <c r="A10" s="185"/>
      <c r="B10" s="191" t="s">
        <v>232</v>
      </c>
      <c r="C10" s="191">
        <v>837.03599999999994</v>
      </c>
      <c r="D10" s="191">
        <v>811.38599999999997</v>
      </c>
      <c r="E10" s="191">
        <f t="shared" si="0"/>
        <v>25.649999999999977</v>
      </c>
      <c r="F10" s="191">
        <v>120000</v>
      </c>
      <c r="G10" s="673">
        <f>E10*F10</f>
        <v>3077999.9999999972</v>
      </c>
      <c r="H10" s="674"/>
      <c r="I10" s="196"/>
      <c r="J10" s="198"/>
      <c r="K10" s="199"/>
      <c r="L10" s="199"/>
      <c r="M10" s="199"/>
      <c r="N10" s="188"/>
      <c r="O10" s="188"/>
      <c r="P10" s="188"/>
      <c r="Q10" s="188"/>
      <c r="R10" s="188"/>
      <c r="S10" s="194"/>
      <c r="T10" s="194"/>
      <c r="U10" s="194"/>
      <c r="V10" s="202"/>
    </row>
    <row r="11" spans="1:22" ht="25.5" customHeight="1">
      <c r="A11" s="185"/>
      <c r="B11" s="191" t="s">
        <v>233</v>
      </c>
      <c r="C11" s="191">
        <v>1546.7</v>
      </c>
      <c r="D11" s="191">
        <v>986.8</v>
      </c>
      <c r="E11" s="191">
        <f t="shared" si="0"/>
        <v>559.90000000000009</v>
      </c>
      <c r="F11" s="191">
        <v>1500</v>
      </c>
      <c r="G11" s="673">
        <f>E11*F11</f>
        <v>839850.00000000012</v>
      </c>
      <c r="H11" s="674"/>
      <c r="I11" s="196"/>
      <c r="J11" s="198"/>
      <c r="K11" s="199"/>
      <c r="L11" s="199"/>
      <c r="M11" s="199"/>
      <c r="N11" s="188"/>
      <c r="O11" s="188"/>
      <c r="P11" s="188"/>
      <c r="Q11" s="188"/>
      <c r="R11" s="188"/>
      <c r="S11" s="194"/>
      <c r="T11" s="194"/>
      <c r="U11" s="194"/>
      <c r="V11" s="202"/>
    </row>
    <row r="12" spans="1:22" ht="24" customHeight="1">
      <c r="A12" s="185"/>
      <c r="B12" s="191"/>
      <c r="C12" s="191"/>
      <c r="D12" s="191"/>
      <c r="E12" s="200" t="s">
        <v>234</v>
      </c>
      <c r="F12" s="191"/>
      <c r="G12" s="664">
        <f>G9+G10+G11</f>
        <v>6722730</v>
      </c>
      <c r="H12" s="664"/>
      <c r="I12" s="664"/>
      <c r="J12" s="666"/>
      <c r="K12" s="667"/>
      <c r="L12" s="667"/>
      <c r="M12" s="667"/>
      <c r="N12" s="188"/>
      <c r="O12" s="188"/>
      <c r="P12" s="188"/>
      <c r="Q12" s="188"/>
      <c r="R12" s="188"/>
      <c r="S12" s="671"/>
      <c r="T12" s="671"/>
      <c r="U12" s="671"/>
      <c r="V12" s="202"/>
    </row>
    <row r="13" spans="1:22" ht="21" customHeight="1">
      <c r="A13" s="185"/>
      <c r="B13" s="193" t="s">
        <v>239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5"/>
      <c r="M13" s="185"/>
      <c r="N13" s="188"/>
      <c r="O13" s="188"/>
      <c r="P13" s="188"/>
      <c r="Q13" s="188"/>
      <c r="R13" s="188"/>
      <c r="S13" s="671"/>
      <c r="T13" s="671"/>
      <c r="U13" s="671"/>
      <c r="V13" s="202"/>
    </row>
    <row r="14" spans="1:22" ht="22.5" customHeight="1">
      <c r="A14" s="185"/>
      <c r="B14" s="675" t="s">
        <v>237</v>
      </c>
      <c r="C14" s="675"/>
      <c r="D14" s="675"/>
      <c r="E14" s="675"/>
      <c r="F14" s="675"/>
      <c r="G14" s="675"/>
      <c r="H14" s="675"/>
      <c r="I14" s="194"/>
      <c r="J14" s="194"/>
      <c r="K14" s="184"/>
      <c r="L14" s="185"/>
      <c r="M14" s="185"/>
      <c r="N14" s="188"/>
      <c r="O14" s="188"/>
      <c r="P14" s="188"/>
      <c r="Q14" s="188"/>
      <c r="R14" s="188"/>
      <c r="S14" s="671"/>
      <c r="T14" s="671"/>
      <c r="U14" s="671"/>
      <c r="V14" s="202"/>
    </row>
    <row r="15" spans="1:22" ht="18" customHeight="1">
      <c r="A15" s="185"/>
      <c r="B15" s="675" t="s">
        <v>235</v>
      </c>
      <c r="C15" s="675"/>
      <c r="D15" s="675"/>
      <c r="E15" s="675"/>
      <c r="F15" s="675"/>
      <c r="G15" s="675"/>
      <c r="H15" s="675"/>
      <c r="I15" s="675"/>
      <c r="J15" s="675"/>
      <c r="K15" s="184"/>
      <c r="L15" s="185"/>
      <c r="M15" s="185"/>
      <c r="N15" s="202"/>
      <c r="O15" s="202"/>
      <c r="P15" s="202"/>
      <c r="Q15" s="201"/>
      <c r="R15" s="202"/>
      <c r="S15" s="672"/>
      <c r="T15" s="672"/>
      <c r="U15" s="202"/>
      <c r="V15" s="202"/>
    </row>
    <row r="16" spans="1:22" ht="16.5" customHeight="1">
      <c r="A16" s="185"/>
      <c r="B16" s="185" t="s">
        <v>236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202"/>
      <c r="O16" s="203"/>
      <c r="P16" s="203"/>
      <c r="Q16" s="202"/>
      <c r="R16" s="202"/>
      <c r="S16" s="202"/>
      <c r="T16" s="202"/>
      <c r="U16" s="202"/>
      <c r="V16" s="202"/>
    </row>
    <row r="17" spans="1:22" ht="17.25" customHeight="1">
      <c r="A17" s="185"/>
      <c r="B17" s="185" t="s">
        <v>238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8"/>
      <c r="O17" s="203"/>
      <c r="P17" s="203"/>
      <c r="Q17" s="188"/>
      <c r="R17" s="188"/>
      <c r="S17" s="671"/>
      <c r="T17" s="671"/>
      <c r="U17" s="671"/>
      <c r="V17" s="202"/>
    </row>
    <row r="18" spans="1:22" ht="17.25" customHeight="1">
      <c r="A18" s="185"/>
      <c r="B18" s="195" t="s">
        <v>240</v>
      </c>
      <c r="C18" s="195"/>
      <c r="D18" s="195"/>
      <c r="E18" s="195"/>
      <c r="F18" s="195"/>
      <c r="G18" s="195"/>
      <c r="H18" s="195"/>
      <c r="I18" s="185"/>
      <c r="J18" s="185"/>
      <c r="K18" s="185"/>
      <c r="L18" s="185"/>
      <c r="M18" s="185"/>
      <c r="N18" s="188"/>
      <c r="O18" s="203"/>
      <c r="P18" s="203"/>
      <c r="Q18" s="188"/>
      <c r="R18" s="188"/>
      <c r="S18" s="671"/>
      <c r="T18" s="671"/>
      <c r="U18" s="671"/>
      <c r="V18" s="202"/>
    </row>
    <row r="19" spans="1:22" ht="19.5" customHeight="1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202"/>
      <c r="O19" s="202"/>
      <c r="P19" s="202"/>
      <c r="Q19" s="202"/>
      <c r="R19" s="202"/>
      <c r="S19" s="202"/>
      <c r="T19" s="202"/>
      <c r="U19" s="202"/>
      <c r="V19" s="202"/>
    </row>
    <row r="20" spans="1:22" ht="21.75" customHeight="1">
      <c r="A20" s="185"/>
      <c r="B20" s="195"/>
      <c r="C20" s="195"/>
      <c r="D20" s="195"/>
      <c r="E20" s="195"/>
      <c r="F20" s="195"/>
      <c r="G20" s="195"/>
      <c r="H20" s="185"/>
      <c r="I20" s="185"/>
      <c r="J20" s="185"/>
      <c r="K20" s="185"/>
      <c r="L20" s="185"/>
      <c r="M20" s="185"/>
      <c r="N20" s="202"/>
      <c r="O20" s="202"/>
      <c r="P20" s="202"/>
      <c r="Q20" s="202"/>
      <c r="R20" s="202"/>
      <c r="S20" s="202"/>
      <c r="T20" s="202"/>
      <c r="U20" s="202"/>
      <c r="V20" s="202"/>
    </row>
    <row r="21" spans="1:22" ht="17.25" customHeight="1">
      <c r="A21" s="185"/>
      <c r="B21" s="195"/>
      <c r="C21" s="195"/>
      <c r="D21" s="195"/>
      <c r="E21" s="195"/>
      <c r="F21" s="185"/>
      <c r="G21" s="185"/>
      <c r="H21" s="185"/>
      <c r="I21" s="185"/>
      <c r="J21" s="185"/>
      <c r="K21" s="185"/>
      <c r="L21" s="185"/>
      <c r="M21" s="185"/>
      <c r="N21" s="188"/>
      <c r="O21" s="197"/>
      <c r="P21" s="197"/>
      <c r="Q21" s="188"/>
      <c r="R21" s="188"/>
      <c r="S21" s="671"/>
      <c r="T21" s="671"/>
      <c r="U21" s="671"/>
      <c r="V21" s="202"/>
    </row>
    <row r="22" spans="1:22">
      <c r="N22" s="188"/>
      <c r="O22" s="188"/>
      <c r="P22" s="188"/>
      <c r="Q22" s="188"/>
      <c r="R22" s="188"/>
      <c r="S22" s="671"/>
      <c r="T22" s="671"/>
      <c r="U22" s="671"/>
      <c r="V22" s="202"/>
    </row>
    <row r="23" spans="1:22">
      <c r="N23" s="202"/>
      <c r="O23" s="202"/>
      <c r="P23" s="202"/>
      <c r="Q23" s="202"/>
      <c r="R23" s="202"/>
      <c r="S23" s="202"/>
      <c r="T23" s="202"/>
      <c r="U23" s="202"/>
      <c r="V23" s="202"/>
    </row>
  </sheetData>
  <mergeCells count="25">
    <mergeCell ref="S22:U22"/>
    <mergeCell ref="S15:T15"/>
    <mergeCell ref="G10:H10"/>
    <mergeCell ref="G11:H11"/>
    <mergeCell ref="B14:H14"/>
    <mergeCell ref="B15:J15"/>
    <mergeCell ref="S13:U13"/>
    <mergeCell ref="S14:U14"/>
    <mergeCell ref="S17:U17"/>
    <mergeCell ref="S18:U18"/>
    <mergeCell ref="S21:U21"/>
    <mergeCell ref="N6:V6"/>
    <mergeCell ref="S7:U7"/>
    <mergeCell ref="S8:U8"/>
    <mergeCell ref="S9:U9"/>
    <mergeCell ref="S12:U12"/>
    <mergeCell ref="B2:K2"/>
    <mergeCell ref="B5:I5"/>
    <mergeCell ref="G8:I8"/>
    <mergeCell ref="G7:I7"/>
    <mergeCell ref="G12:I12"/>
    <mergeCell ref="G9:I9"/>
    <mergeCell ref="J12:M12"/>
    <mergeCell ref="J9:M9"/>
    <mergeCell ref="B3:J3"/>
  </mergeCells>
  <pageMargins left="0.7" right="0.7" top="0.75" bottom="0.75" header="0.3" footer="0.3"/>
  <pageSetup scale="7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43"/>
  <sheetViews>
    <sheetView topLeftCell="A13" workbookViewId="0">
      <selection activeCell="N30" sqref="N30"/>
    </sheetView>
  </sheetViews>
  <sheetFormatPr defaultRowHeight="15"/>
  <cols>
    <col min="4" max="4" width="11.5703125" customWidth="1"/>
    <col min="5" max="5" width="10.5703125" customWidth="1"/>
    <col min="6" max="6" width="10.7109375" customWidth="1"/>
    <col min="7" max="7" width="10.5703125" customWidth="1"/>
    <col min="8" max="8" width="10.140625" customWidth="1"/>
    <col min="15" max="15" width="10.7109375" customWidth="1"/>
  </cols>
  <sheetData>
    <row r="1" spans="1:22" ht="36.75" customHeight="1">
      <c r="A1" s="221"/>
      <c r="B1" s="676" t="s">
        <v>262</v>
      </c>
      <c r="C1" s="676"/>
      <c r="D1" s="676"/>
      <c r="E1" s="676"/>
      <c r="F1" s="676"/>
      <c r="G1" s="676"/>
      <c r="H1" s="676"/>
      <c r="I1" s="676"/>
      <c r="J1" s="676"/>
      <c r="K1" s="676"/>
    </row>
    <row r="2" spans="1:22">
      <c r="A2" s="221"/>
      <c r="B2" s="224"/>
      <c r="C2" s="224"/>
      <c r="D2" s="224"/>
      <c r="E2" s="224"/>
      <c r="F2" s="224"/>
      <c r="G2" s="224"/>
      <c r="H2" s="224"/>
      <c r="I2" s="224"/>
      <c r="J2" s="224"/>
      <c r="K2" s="225"/>
    </row>
    <row r="3" spans="1:22" ht="24.75" customHeight="1">
      <c r="A3" s="221"/>
      <c r="B3" s="226" t="s">
        <v>245</v>
      </c>
      <c r="C3" s="227"/>
      <c r="D3" s="227"/>
      <c r="E3" s="227"/>
      <c r="F3" s="227"/>
      <c r="G3" s="227"/>
      <c r="H3" s="227"/>
      <c r="I3" s="227"/>
      <c r="J3" s="227"/>
      <c r="K3" s="228"/>
    </row>
    <row r="4" spans="1:22" ht="66" customHeight="1">
      <c r="A4" s="221"/>
      <c r="B4" s="683" t="s">
        <v>246</v>
      </c>
      <c r="C4" s="683"/>
      <c r="D4" s="683"/>
      <c r="E4" s="683"/>
      <c r="F4" s="683"/>
      <c r="G4" s="683"/>
      <c r="H4" s="683"/>
      <c r="I4" s="683"/>
      <c r="J4" s="683"/>
      <c r="K4" s="229"/>
    </row>
    <row r="5" spans="1:22" ht="26.25" customHeight="1">
      <c r="A5" s="221"/>
      <c r="B5" s="247" t="s">
        <v>256</v>
      </c>
      <c r="C5" s="230"/>
      <c r="D5" s="230"/>
      <c r="E5" s="230"/>
      <c r="F5" s="230"/>
      <c r="G5" s="230"/>
      <c r="H5" s="230"/>
      <c r="I5" s="230"/>
      <c r="J5" s="224"/>
      <c r="K5" s="225"/>
    </row>
    <row r="6" spans="1:22" ht="30.75" thickBot="1">
      <c r="A6" s="221"/>
      <c r="B6" s="688" t="s">
        <v>229</v>
      </c>
      <c r="C6" s="688"/>
      <c r="D6" s="688"/>
      <c r="E6" s="231" t="s">
        <v>247</v>
      </c>
      <c r="F6" s="231" t="s">
        <v>248</v>
      </c>
      <c r="G6" s="232" t="s">
        <v>105</v>
      </c>
      <c r="H6" s="232" t="s">
        <v>227</v>
      </c>
      <c r="I6" s="684" t="s">
        <v>249</v>
      </c>
      <c r="J6" s="684"/>
      <c r="K6" s="225"/>
    </row>
    <row r="7" spans="1:22" ht="43.5" customHeight="1" thickBot="1">
      <c r="A7" s="221"/>
      <c r="B7" s="689" t="s">
        <v>255</v>
      </c>
      <c r="C7" s="690"/>
      <c r="D7" s="691"/>
      <c r="E7" s="236">
        <v>360936.4</v>
      </c>
      <c r="F7" s="236">
        <v>360865</v>
      </c>
      <c r="G7" s="236">
        <f>E7-F7</f>
        <v>71.400000000023283</v>
      </c>
      <c r="H7" s="236">
        <v>2000</v>
      </c>
      <c r="I7" s="684">
        <f>G7*H7</f>
        <v>142800.00000004657</v>
      </c>
      <c r="J7" s="684"/>
      <c r="K7" s="225"/>
    </row>
    <row r="8" spans="1:22" ht="30.75" customHeight="1">
      <c r="A8" s="221"/>
      <c r="B8" s="685" t="s">
        <v>250</v>
      </c>
      <c r="C8" s="685"/>
      <c r="D8" s="685"/>
      <c r="E8" s="233">
        <v>1114.242</v>
      </c>
      <c r="F8" s="233">
        <v>1113.3900000000001</v>
      </c>
      <c r="G8" s="233">
        <f>E8-F8</f>
        <v>0.85199999999986176</v>
      </c>
      <c r="H8" s="233">
        <v>120000</v>
      </c>
      <c r="I8" s="685">
        <f>G8*H8</f>
        <v>102239.99999998341</v>
      </c>
      <c r="J8" s="685"/>
      <c r="K8" s="225"/>
    </row>
    <row r="9" spans="1:22" ht="31.5" customHeight="1">
      <c r="A9" s="221"/>
      <c r="B9" s="685" t="s">
        <v>251</v>
      </c>
      <c r="C9" s="685"/>
      <c r="D9" s="685"/>
      <c r="E9" s="233">
        <v>4582.5</v>
      </c>
      <c r="F9" s="233">
        <v>4565.7</v>
      </c>
      <c r="G9" s="233">
        <f>E9-F9</f>
        <v>16.800000000000182</v>
      </c>
      <c r="H9" s="233">
        <v>1500</v>
      </c>
      <c r="I9" s="685">
        <f>G9*H9</f>
        <v>25200.000000000273</v>
      </c>
      <c r="J9" s="685"/>
      <c r="K9" s="225"/>
    </row>
    <row r="10" spans="1:22" ht="17.25" customHeight="1">
      <c r="A10" s="221"/>
      <c r="B10" s="224"/>
      <c r="C10" s="224"/>
      <c r="D10" s="224"/>
      <c r="E10" s="224"/>
      <c r="F10" s="224"/>
      <c r="G10" s="224"/>
      <c r="H10" s="224"/>
      <c r="I10" s="224"/>
      <c r="J10" s="234"/>
      <c r="K10" s="225"/>
    </row>
    <row r="11" spans="1:22" ht="42.75" customHeight="1">
      <c r="A11" s="23"/>
      <c r="B11" s="678" t="s">
        <v>257</v>
      </c>
      <c r="C11" s="679"/>
      <c r="D11" s="679"/>
      <c r="E11" s="679"/>
      <c r="F11" s="679"/>
      <c r="G11" s="679"/>
      <c r="H11" s="679"/>
      <c r="I11" s="679"/>
      <c r="J11" s="679"/>
      <c r="K11" s="174"/>
    </row>
    <row r="12" spans="1:22" ht="15.75" customHeight="1">
      <c r="A12" s="23"/>
      <c r="B12" s="175"/>
      <c r="C12" s="175"/>
      <c r="D12" s="175"/>
      <c r="E12" s="175"/>
      <c r="F12" s="175" t="s">
        <v>258</v>
      </c>
      <c r="G12" s="175"/>
      <c r="H12" s="175"/>
      <c r="I12" s="175"/>
      <c r="J12" s="223"/>
      <c r="K12" s="174"/>
    </row>
    <row r="13" spans="1:22" ht="15" customHeight="1">
      <c r="B13" s="174"/>
      <c r="C13" s="174"/>
      <c r="D13" s="174"/>
      <c r="E13" s="174"/>
      <c r="F13" s="174">
        <v>141372</v>
      </c>
      <c r="G13" s="174"/>
      <c r="H13" s="174"/>
      <c r="I13" s="174"/>
      <c r="J13" s="174"/>
      <c r="K13" s="174"/>
    </row>
    <row r="14" spans="1:22">
      <c r="B14" s="174"/>
      <c r="C14" s="174"/>
      <c r="D14" s="174"/>
      <c r="E14" s="174"/>
      <c r="F14" s="174" t="s">
        <v>259</v>
      </c>
      <c r="G14" s="174"/>
      <c r="H14" s="174"/>
      <c r="I14" s="174"/>
      <c r="J14" s="174"/>
      <c r="K14" s="174"/>
      <c r="L14" s="239"/>
      <c r="M14" s="239"/>
      <c r="N14" s="239"/>
      <c r="O14" s="238"/>
      <c r="P14" s="238"/>
      <c r="Q14" s="238"/>
      <c r="R14" s="238"/>
      <c r="S14" s="238"/>
      <c r="T14" s="239"/>
      <c r="U14" s="237"/>
      <c r="V14" s="237"/>
    </row>
    <row r="15" spans="1:22" ht="15" customHeight="1">
      <c r="B15" s="174" t="s">
        <v>260</v>
      </c>
      <c r="C15" s="242"/>
      <c r="D15" s="242"/>
      <c r="E15" s="242"/>
      <c r="F15" s="242"/>
      <c r="G15" s="242"/>
      <c r="H15" s="242"/>
      <c r="I15" s="242"/>
      <c r="J15" s="242"/>
      <c r="K15" s="242"/>
      <c r="L15" s="237"/>
      <c r="M15" s="237"/>
      <c r="N15" s="237"/>
      <c r="O15" s="224"/>
      <c r="P15" s="224"/>
      <c r="Q15" s="224"/>
      <c r="R15" s="224"/>
      <c r="S15" s="224"/>
      <c r="T15" s="224"/>
      <c r="U15" s="224"/>
      <c r="V15" s="224"/>
    </row>
    <row r="16" spans="1:22" ht="15.75" customHeight="1">
      <c r="A16" s="174"/>
      <c r="B16" s="680" t="s">
        <v>261</v>
      </c>
      <c r="C16" s="680"/>
      <c r="D16" s="680"/>
      <c r="E16" s="680"/>
      <c r="F16" s="680"/>
      <c r="G16" s="680"/>
      <c r="H16" s="680"/>
      <c r="I16" s="242"/>
      <c r="J16" s="242"/>
      <c r="K16" s="242"/>
      <c r="O16" s="224"/>
      <c r="P16" s="224"/>
      <c r="Q16" s="224"/>
      <c r="R16" s="224"/>
      <c r="S16" s="224"/>
      <c r="T16" s="224"/>
      <c r="U16" s="224"/>
      <c r="V16" s="224"/>
    </row>
    <row r="17" spans="2:22" ht="15.75" customHeight="1">
      <c r="B17" s="681" t="s">
        <v>263</v>
      </c>
      <c r="C17" s="681"/>
      <c r="D17" s="681"/>
      <c r="E17" s="681"/>
      <c r="F17" s="681"/>
      <c r="G17" s="681"/>
      <c r="H17" s="242"/>
      <c r="I17" s="242"/>
      <c r="J17" s="242"/>
      <c r="K17" s="242"/>
      <c r="O17" s="224"/>
      <c r="P17" s="224"/>
      <c r="Q17" s="224"/>
      <c r="R17" s="224"/>
      <c r="S17" s="224"/>
      <c r="T17" s="224"/>
      <c r="U17" s="224"/>
      <c r="V17" s="224"/>
    </row>
    <row r="18" spans="2:22" ht="15.75" customHeight="1">
      <c r="B18" s="243"/>
      <c r="C18" s="243"/>
      <c r="D18" s="243"/>
      <c r="E18" s="243"/>
      <c r="F18" s="243"/>
      <c r="G18" s="243"/>
      <c r="H18" s="242"/>
      <c r="I18" s="242"/>
      <c r="J18" s="242"/>
      <c r="K18" s="242"/>
      <c r="O18" s="224"/>
      <c r="P18" s="224"/>
      <c r="Q18" s="224"/>
      <c r="R18" s="224"/>
      <c r="S18" s="224"/>
      <c r="T18" s="224"/>
      <c r="U18" s="224"/>
      <c r="V18" s="224"/>
    </row>
    <row r="19" spans="2:22" ht="42.75" customHeight="1">
      <c r="B19" s="692" t="s">
        <v>264</v>
      </c>
      <c r="C19" s="679"/>
      <c r="D19" s="679"/>
      <c r="E19" s="679"/>
      <c r="F19" s="679"/>
      <c r="G19" s="679"/>
      <c r="H19" s="679"/>
      <c r="I19" s="679"/>
      <c r="J19" s="679"/>
      <c r="K19" s="242"/>
      <c r="O19" s="224"/>
      <c r="P19" s="224"/>
      <c r="Q19" s="224"/>
      <c r="R19" s="224"/>
      <c r="S19" s="224"/>
      <c r="T19" s="224"/>
      <c r="U19" s="224"/>
      <c r="V19" s="224"/>
    </row>
    <row r="20" spans="2:22" ht="15.75" customHeight="1">
      <c r="B20" s="680" t="s">
        <v>265</v>
      </c>
      <c r="C20" s="680"/>
      <c r="D20" s="680"/>
      <c r="E20" s="680"/>
      <c r="F20" s="680"/>
      <c r="G20" s="680"/>
      <c r="H20" s="680"/>
      <c r="I20" s="680"/>
      <c r="J20" s="680"/>
      <c r="K20" s="680"/>
      <c r="O20" s="224"/>
      <c r="P20" s="224"/>
      <c r="Q20" s="224"/>
      <c r="R20" s="224"/>
      <c r="S20" s="224"/>
      <c r="T20" s="224"/>
      <c r="U20" s="224"/>
      <c r="V20" s="224"/>
    </row>
    <row r="21" spans="2:22" ht="15.75" customHeight="1">
      <c r="B21" s="243"/>
      <c r="C21" s="243"/>
      <c r="D21" s="243"/>
      <c r="E21" s="243"/>
      <c r="F21" s="243"/>
      <c r="G21" s="243"/>
      <c r="H21" s="242"/>
      <c r="I21" s="242"/>
      <c r="J21" s="242"/>
      <c r="K21" s="242"/>
      <c r="O21" s="224"/>
      <c r="P21" s="224"/>
      <c r="Q21" s="224"/>
      <c r="R21" s="224"/>
      <c r="S21" s="224"/>
      <c r="T21" s="224"/>
      <c r="U21" s="224"/>
      <c r="V21" s="224"/>
    </row>
    <row r="22" spans="2:22" ht="15.75" customHeight="1">
      <c r="B22" s="682" t="s">
        <v>266</v>
      </c>
      <c r="C22" s="679"/>
      <c r="D22" s="679"/>
      <c r="E22" s="679"/>
      <c r="F22" s="679"/>
      <c r="G22" s="679"/>
      <c r="H22" s="679"/>
      <c r="I22" s="679"/>
      <c r="J22" s="679"/>
      <c r="K22" s="242"/>
      <c r="O22" s="224"/>
      <c r="P22" s="224"/>
      <c r="Q22" s="224"/>
      <c r="R22" s="224"/>
      <c r="S22" s="224"/>
      <c r="T22" s="224"/>
      <c r="U22" s="224"/>
      <c r="V22" s="224"/>
    </row>
    <row r="23" spans="2:22" ht="15.75" customHeight="1">
      <c r="B23" s="244"/>
      <c r="C23" s="240"/>
      <c r="D23" s="240"/>
      <c r="E23" s="240"/>
      <c r="F23" s="240"/>
      <c r="G23" s="246" t="s">
        <v>267</v>
      </c>
      <c r="H23" s="245"/>
      <c r="I23" s="240"/>
      <c r="J23" s="240"/>
      <c r="K23" s="242"/>
      <c r="O23" s="224"/>
      <c r="P23" s="224"/>
      <c r="Q23" s="224"/>
      <c r="R23" s="224"/>
      <c r="S23" s="224"/>
      <c r="T23" s="224"/>
      <c r="U23" s="224"/>
      <c r="V23" s="224"/>
    </row>
    <row r="24" spans="2:22" ht="15.75" customHeight="1">
      <c r="B24" s="693" t="s">
        <v>268</v>
      </c>
      <c r="C24" s="693"/>
      <c r="D24" s="693"/>
      <c r="E24" s="693"/>
      <c r="F24" s="693"/>
      <c r="G24" s="693"/>
      <c r="H24" s="693"/>
      <c r="I24" s="693"/>
      <c r="J24" s="693"/>
      <c r="K24" s="242"/>
      <c r="O24" s="224"/>
      <c r="P24" s="224"/>
      <c r="Q24" s="224"/>
      <c r="R24" s="224"/>
      <c r="S24" s="224"/>
      <c r="T24" s="224"/>
      <c r="U24" s="224"/>
      <c r="V24" s="224"/>
    </row>
    <row r="25" spans="2:22" ht="13.5" customHeight="1"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37"/>
      <c r="M25" s="237"/>
      <c r="N25" s="237"/>
      <c r="O25" s="224"/>
      <c r="P25" s="224"/>
      <c r="Q25" s="224"/>
      <c r="R25" s="224"/>
      <c r="S25" s="224"/>
      <c r="T25" s="224"/>
      <c r="U25" s="224"/>
      <c r="V25" s="224"/>
    </row>
    <row r="26" spans="2:22" ht="16.5" customHeight="1">
      <c r="B26" s="682"/>
      <c r="C26" s="679"/>
      <c r="D26" s="679"/>
      <c r="E26" s="679"/>
      <c r="F26" s="679"/>
      <c r="G26" s="679"/>
      <c r="H26" s="679"/>
      <c r="I26" s="679"/>
      <c r="J26" s="679"/>
      <c r="K26" s="242"/>
      <c r="L26" s="237"/>
      <c r="M26" s="237"/>
      <c r="N26" s="237"/>
      <c r="O26" s="677"/>
      <c r="P26" s="677"/>
      <c r="Q26" s="677"/>
      <c r="R26" s="677"/>
      <c r="S26" s="677"/>
      <c r="T26" s="677"/>
      <c r="U26" s="677"/>
      <c r="V26" s="222"/>
    </row>
    <row r="27" spans="2:22" ht="18.75" customHeight="1">
      <c r="B27" s="244"/>
      <c r="C27" s="240"/>
      <c r="D27" s="240"/>
      <c r="E27" s="240"/>
      <c r="F27" s="240"/>
      <c r="G27" s="246"/>
      <c r="H27" s="245"/>
      <c r="I27" s="240"/>
      <c r="J27" s="240"/>
      <c r="K27" s="242"/>
      <c r="O27" s="222"/>
      <c r="P27" s="222"/>
      <c r="Q27" s="222"/>
      <c r="R27" s="222"/>
      <c r="S27" s="222"/>
      <c r="T27" s="222"/>
      <c r="U27" s="241"/>
      <c r="V27" s="222"/>
    </row>
    <row r="28" spans="2:22" ht="15.75"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R28" s="237"/>
      <c r="S28" s="237"/>
      <c r="T28" s="237"/>
      <c r="U28" s="237"/>
      <c r="V28" s="237"/>
    </row>
    <row r="29" spans="2:22">
      <c r="R29" s="237"/>
      <c r="S29" s="237"/>
      <c r="T29" s="240"/>
      <c r="U29" s="240"/>
      <c r="V29" s="240"/>
    </row>
    <row r="30" spans="2:22">
      <c r="B30" s="686"/>
      <c r="C30" s="687"/>
      <c r="D30" s="687"/>
      <c r="E30" s="687"/>
      <c r="F30" s="687"/>
      <c r="G30" s="687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</row>
    <row r="31" spans="2:22">
      <c r="B31" s="248"/>
      <c r="C31" s="249"/>
      <c r="D31" s="250"/>
      <c r="E31" s="249"/>
      <c r="F31" s="251"/>
      <c r="G31" s="251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</row>
    <row r="32" spans="2:22">
      <c r="B32" s="252"/>
      <c r="C32" s="251"/>
      <c r="D32" s="251"/>
      <c r="E32" s="251"/>
      <c r="F32" s="251"/>
      <c r="G32" s="251"/>
    </row>
    <row r="39" spans="3:11" ht="18">
      <c r="C39" s="213"/>
      <c r="D39" s="215" t="s">
        <v>46</v>
      </c>
      <c r="E39" s="214"/>
      <c r="F39" s="213"/>
      <c r="G39" s="213"/>
      <c r="H39" s="216"/>
      <c r="I39" s="215" t="s">
        <v>47</v>
      </c>
      <c r="J39" s="214"/>
      <c r="K39" s="108"/>
    </row>
    <row r="40" spans="3:11" ht="18">
      <c r="C40" s="213"/>
      <c r="D40" s="214" t="s">
        <v>97</v>
      </c>
      <c r="E40" s="72"/>
      <c r="F40" s="213"/>
      <c r="G40" s="213"/>
      <c r="H40" s="214"/>
      <c r="I40" s="214" t="s">
        <v>48</v>
      </c>
      <c r="J40" s="216"/>
      <c r="K40" s="21"/>
    </row>
    <row r="41" spans="3:11" ht="18">
      <c r="C41" s="213"/>
      <c r="D41" s="217" t="s">
        <v>204</v>
      </c>
      <c r="E41" s="72"/>
      <c r="F41" s="213"/>
      <c r="G41" s="213"/>
      <c r="H41" s="217"/>
      <c r="I41" s="217" t="s">
        <v>49</v>
      </c>
      <c r="J41" s="214"/>
      <c r="K41" s="21"/>
    </row>
    <row r="42" spans="3:11" ht="18">
      <c r="C42" s="214"/>
      <c r="D42" s="215"/>
      <c r="E42" s="214"/>
      <c r="F42" s="213"/>
      <c r="G42" s="213"/>
      <c r="H42" s="216"/>
      <c r="I42" s="215"/>
      <c r="J42" s="214"/>
      <c r="K42" s="21"/>
    </row>
    <row r="43" spans="3:11" ht="15.75">
      <c r="C43" s="21"/>
      <c r="D43" s="21"/>
      <c r="E43" s="16"/>
      <c r="F43" s="16"/>
      <c r="G43" s="20" t="s">
        <v>50</v>
      </c>
      <c r="H43" s="16"/>
      <c r="I43" s="16"/>
      <c r="J43" s="9"/>
      <c r="K43" s="9"/>
    </row>
  </sheetData>
  <mergeCells count="20">
    <mergeCell ref="B30:G30"/>
    <mergeCell ref="B6:D6"/>
    <mergeCell ref="B7:D7"/>
    <mergeCell ref="B8:D8"/>
    <mergeCell ref="B9:D9"/>
    <mergeCell ref="B19:J19"/>
    <mergeCell ref="B20:K20"/>
    <mergeCell ref="B22:J22"/>
    <mergeCell ref="B24:J24"/>
    <mergeCell ref="B1:K1"/>
    <mergeCell ref="O26:U26"/>
    <mergeCell ref="B11:J11"/>
    <mergeCell ref="B16:H16"/>
    <mergeCell ref="B17:G17"/>
    <mergeCell ref="B26:J26"/>
    <mergeCell ref="B4:J4"/>
    <mergeCell ref="I7:J7"/>
    <mergeCell ref="I8:J8"/>
    <mergeCell ref="I9:J9"/>
    <mergeCell ref="I6:J6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="65" zoomScaleNormal="65" zoomScaleSheetLayoutView="80" workbookViewId="0">
      <selection activeCell="K13" sqref="K13"/>
    </sheetView>
  </sheetViews>
  <sheetFormatPr defaultColWidth="9.140625" defaultRowHeight="15"/>
  <cols>
    <col min="1" max="1" width="9.140625" style="43" customWidth="1"/>
    <col min="2" max="2" width="24.85546875" style="43" customWidth="1"/>
    <col min="3" max="3" width="27.85546875" style="43" customWidth="1"/>
    <col min="4" max="4" width="19" style="43" customWidth="1"/>
    <col min="5" max="5" width="18.7109375" style="43" customWidth="1"/>
    <col min="6" max="6" width="21.7109375" style="43" customWidth="1"/>
    <col min="7" max="7" width="22.28515625" style="43" customWidth="1"/>
    <col min="8" max="8" width="20" style="43" customWidth="1"/>
    <col min="9" max="9" width="15.85546875" style="43" customWidth="1"/>
    <col min="10" max="11" width="20.7109375" style="43" customWidth="1"/>
    <col min="12" max="12" width="25.85546875" style="43" customWidth="1"/>
    <col min="13" max="13" width="16" style="43" customWidth="1"/>
    <col min="14" max="14" width="9" style="43"/>
    <col min="15" max="15" width="11.28515625" style="43" customWidth="1"/>
    <col min="16" max="16" width="11.7109375" style="43" customWidth="1"/>
    <col min="17" max="16384" width="9.140625" style="43"/>
  </cols>
  <sheetData>
    <row r="1" spans="1:18" ht="26.25" customHeight="1">
      <c r="A1" s="694" t="s">
        <v>51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6"/>
    </row>
    <row r="2" spans="1:18" ht="26.25" customHeight="1" thickBot="1">
      <c r="A2" s="697" t="s">
        <v>453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</row>
    <row r="3" spans="1:18" ht="27.75" customHeight="1" thickBot="1">
      <c r="A3" s="698" t="s">
        <v>392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700"/>
    </row>
    <row r="4" spans="1:18" ht="35.25" customHeight="1" thickBot="1">
      <c r="A4" s="698" t="s">
        <v>224</v>
      </c>
      <c r="B4" s="699"/>
      <c r="C4" s="699"/>
      <c r="D4" s="699"/>
      <c r="E4" s="699"/>
      <c r="F4" s="699"/>
      <c r="G4" s="699"/>
      <c r="H4" s="699"/>
      <c r="I4" s="699"/>
      <c r="J4" s="699"/>
      <c r="K4" s="699"/>
      <c r="L4" s="699"/>
      <c r="M4" s="700"/>
    </row>
    <row r="5" spans="1:18" ht="46.5" customHeight="1" thickBot="1">
      <c r="A5" s="468" t="s">
        <v>34</v>
      </c>
      <c r="B5" s="462" t="s">
        <v>52</v>
      </c>
      <c r="C5" s="462" t="s">
        <v>53</v>
      </c>
      <c r="D5" s="462" t="s">
        <v>54</v>
      </c>
      <c r="E5" s="462" t="s">
        <v>55</v>
      </c>
      <c r="F5" s="462" t="s">
        <v>56</v>
      </c>
      <c r="G5" s="462" t="s">
        <v>57</v>
      </c>
      <c r="H5" s="469" t="s">
        <v>58</v>
      </c>
      <c r="I5" s="470" t="s">
        <v>12</v>
      </c>
      <c r="J5" s="471" t="s">
        <v>210</v>
      </c>
      <c r="K5" s="472" t="s">
        <v>208</v>
      </c>
      <c r="L5" s="462" t="s">
        <v>270</v>
      </c>
      <c r="M5" s="473" t="s">
        <v>43</v>
      </c>
    </row>
    <row r="6" spans="1:18" ht="45.75" customHeight="1" thickBot="1">
      <c r="A6" s="712">
        <v>1</v>
      </c>
      <c r="B6" s="704" t="s">
        <v>408</v>
      </c>
      <c r="C6" s="551" t="s">
        <v>389</v>
      </c>
      <c r="D6" s="437" t="s">
        <v>207</v>
      </c>
      <c r="E6" s="438" t="s">
        <v>339</v>
      </c>
      <c r="F6" s="438" t="s">
        <v>378</v>
      </c>
      <c r="G6" s="438" t="s">
        <v>209</v>
      </c>
      <c r="H6" s="438">
        <v>1666.67</v>
      </c>
      <c r="I6" s="448" t="s">
        <v>202</v>
      </c>
      <c r="J6" s="438">
        <f>CONSUMPTION!K12</f>
        <v>3718.7</v>
      </c>
      <c r="K6" s="438">
        <f>CONSUMPTION!J12</f>
        <v>5770.4</v>
      </c>
      <c r="L6" s="552">
        <f>(K6-J6)*H6</f>
        <v>3419506.8389999997</v>
      </c>
      <c r="M6" s="553"/>
      <c r="O6" s="44"/>
      <c r="P6" s="44"/>
      <c r="Q6" s="45"/>
    </row>
    <row r="7" spans="1:18" ht="48.75" customHeight="1">
      <c r="A7" s="713"/>
      <c r="B7" s="705"/>
      <c r="C7" s="507" t="s">
        <v>390</v>
      </c>
      <c r="D7" s="509" t="s">
        <v>207</v>
      </c>
      <c r="E7" s="509" t="s">
        <v>339</v>
      </c>
      <c r="F7" s="506" t="s">
        <v>377</v>
      </c>
      <c r="G7" s="506" t="s">
        <v>209</v>
      </c>
      <c r="H7" s="506">
        <v>1666.67</v>
      </c>
      <c r="I7" s="448" t="s">
        <v>202</v>
      </c>
      <c r="J7" s="506">
        <f>CONSUMPTION!K24</f>
        <v>2888.1</v>
      </c>
      <c r="K7" s="506">
        <f>CONSUMPTION!J24</f>
        <v>4649.5</v>
      </c>
      <c r="L7" s="383">
        <f>(K7-J7)*H7</f>
        <v>2935672.5380000002</v>
      </c>
      <c r="M7" s="451" t="s">
        <v>164</v>
      </c>
      <c r="O7" s="44"/>
      <c r="P7" s="44"/>
      <c r="Q7" s="45"/>
    </row>
    <row r="8" spans="1:18" s="542" customFormat="1" ht="44.25" customHeight="1" thickBot="1">
      <c r="A8" s="714"/>
      <c r="B8" s="706"/>
      <c r="C8" s="508" t="s">
        <v>100</v>
      </c>
      <c r="D8" s="129" t="s">
        <v>207</v>
      </c>
      <c r="E8" s="453" t="s">
        <v>200</v>
      </c>
      <c r="F8" s="453" t="s">
        <v>369</v>
      </c>
      <c r="G8" s="453" t="s">
        <v>209</v>
      </c>
      <c r="H8" s="453">
        <v>2000</v>
      </c>
      <c r="I8" s="431" t="s">
        <v>203</v>
      </c>
      <c r="J8" s="453">
        <f>CONSUMPTION!K32</f>
        <v>1</v>
      </c>
      <c r="K8" s="453">
        <f>CONSUMPTION!J32</f>
        <v>1.5</v>
      </c>
      <c r="L8" s="467">
        <f>(K8-J8)*H8</f>
        <v>1000</v>
      </c>
      <c r="M8" s="454" t="s">
        <v>164</v>
      </c>
      <c r="O8" s="46"/>
      <c r="P8" s="46"/>
      <c r="Q8" s="47"/>
      <c r="R8" s="47"/>
    </row>
    <row r="9" spans="1:18" ht="35.25" customHeight="1">
      <c r="A9" s="707"/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9"/>
      <c r="O9" s="46"/>
      <c r="P9" s="46"/>
      <c r="Q9" s="47"/>
      <c r="R9" s="47"/>
    </row>
    <row r="10" spans="1:18" ht="27" customHeight="1" thickBot="1">
      <c r="A10" s="701" t="s">
        <v>61</v>
      </c>
      <c r="B10" s="701"/>
      <c r="C10" s="701"/>
      <c r="D10" s="701"/>
      <c r="E10" s="701"/>
      <c r="F10" s="701"/>
      <c r="G10" s="701"/>
      <c r="H10" s="701"/>
      <c r="I10" s="701"/>
      <c r="J10" s="701"/>
      <c r="K10" s="701"/>
      <c r="L10" s="701"/>
      <c r="M10" s="702"/>
      <c r="O10" s="47"/>
      <c r="P10" s="47"/>
      <c r="Q10" s="47"/>
      <c r="R10" s="47"/>
    </row>
    <row r="11" spans="1:18" ht="59.25" customHeight="1" thickBot="1">
      <c r="A11" s="543" t="s">
        <v>34</v>
      </c>
      <c r="B11" s="544" t="s">
        <v>52</v>
      </c>
      <c r="C11" s="544" t="s">
        <v>62</v>
      </c>
      <c r="D11" s="544" t="s">
        <v>54</v>
      </c>
      <c r="E11" s="544" t="s">
        <v>55</v>
      </c>
      <c r="F11" s="544" t="s">
        <v>56</v>
      </c>
      <c r="G11" s="544" t="s">
        <v>57</v>
      </c>
      <c r="H11" s="544" t="s">
        <v>58</v>
      </c>
      <c r="I11" s="545" t="s">
        <v>12</v>
      </c>
      <c r="J11" s="544" t="s">
        <v>59</v>
      </c>
      <c r="K11" s="544" t="s">
        <v>60</v>
      </c>
      <c r="L11" s="546" t="s">
        <v>270</v>
      </c>
      <c r="M11" s="547" t="s">
        <v>43</v>
      </c>
      <c r="O11" s="47"/>
      <c r="P11" s="47"/>
      <c r="Q11" s="47"/>
      <c r="R11" s="47"/>
    </row>
    <row r="12" spans="1:18" ht="47.25" customHeight="1">
      <c r="A12" s="710">
        <v>1</v>
      </c>
      <c r="B12" s="704" t="s">
        <v>408</v>
      </c>
      <c r="C12" s="548" t="s">
        <v>63</v>
      </c>
      <c r="D12" s="523" t="s">
        <v>391</v>
      </c>
      <c r="E12" s="523" t="s">
        <v>200</v>
      </c>
      <c r="F12" s="523" t="s">
        <v>364</v>
      </c>
      <c r="G12" s="523" t="s">
        <v>209</v>
      </c>
      <c r="H12" s="523">
        <v>4000</v>
      </c>
      <c r="I12" s="448" t="s">
        <v>202</v>
      </c>
      <c r="J12" s="524">
        <f>CONSUMPTION!K9</f>
        <v>1606.4</v>
      </c>
      <c r="K12" s="523">
        <f>CONSUMPTION!J9</f>
        <v>2468.5</v>
      </c>
      <c r="L12" s="549">
        <f>(K12-J12)*H12</f>
        <v>3448399.9999999995</v>
      </c>
      <c r="M12" s="550" t="s">
        <v>164</v>
      </c>
      <c r="O12" s="46"/>
      <c r="P12" s="46"/>
      <c r="Q12" s="45"/>
      <c r="R12" s="47"/>
    </row>
    <row r="13" spans="1:18" ht="39.75" customHeight="1" thickBot="1">
      <c r="A13" s="711"/>
      <c r="B13" s="706"/>
      <c r="C13" s="508" t="s">
        <v>64</v>
      </c>
      <c r="D13" s="453" t="s">
        <v>391</v>
      </c>
      <c r="E13" s="453" t="s">
        <v>200</v>
      </c>
      <c r="F13" s="453" t="s">
        <v>366</v>
      </c>
      <c r="G13" s="453" t="s">
        <v>209</v>
      </c>
      <c r="H13" s="453">
        <v>4000</v>
      </c>
      <c r="I13" s="527" t="s">
        <v>202</v>
      </c>
      <c r="J13" s="456">
        <f>CONSUMPTION!K10</f>
        <v>1231.5</v>
      </c>
      <c r="K13" s="453">
        <f>CONSUMPTION!J10</f>
        <v>1970.9</v>
      </c>
      <c r="L13" s="466">
        <f>(K13-J13)*H13</f>
        <v>2957600.0000000005</v>
      </c>
      <c r="M13" s="454" t="s">
        <v>164</v>
      </c>
      <c r="O13" s="46"/>
      <c r="P13" s="46"/>
      <c r="Q13" s="45"/>
      <c r="R13" s="47"/>
    </row>
    <row r="14" spans="1:18" ht="18.75" customHeight="1">
      <c r="A14" s="48"/>
      <c r="B14" s="48"/>
      <c r="C14" s="48"/>
      <c r="D14" s="48"/>
      <c r="E14" s="48"/>
      <c r="F14" s="48"/>
      <c r="G14" s="48"/>
      <c r="H14" s="49"/>
      <c r="I14" s="429"/>
      <c r="J14" s="48"/>
      <c r="K14" s="48"/>
      <c r="L14" s="48"/>
      <c r="M14" s="48"/>
    </row>
    <row r="15" spans="1:18" ht="27" customHeight="1">
      <c r="A15" s="703" t="s">
        <v>225</v>
      </c>
      <c r="B15" s="703"/>
      <c r="C15" s="703"/>
      <c r="D15" s="703"/>
      <c r="E15" s="703"/>
      <c r="F15" s="703"/>
      <c r="G15" s="703"/>
      <c r="H15" s="703"/>
      <c r="I15" s="703"/>
      <c r="J15" s="703"/>
      <c r="K15" s="703"/>
      <c r="L15" s="703"/>
      <c r="M15" s="703"/>
    </row>
    <row r="16" spans="1:18" ht="3" customHeight="1">
      <c r="A16" s="338"/>
      <c r="B16" s="338"/>
      <c r="C16" s="338"/>
      <c r="D16" s="338"/>
      <c r="E16" s="338"/>
      <c r="F16" s="338"/>
      <c r="G16" s="338"/>
      <c r="H16" s="338"/>
      <c r="I16" s="429"/>
      <c r="J16" s="338"/>
      <c r="K16" s="338"/>
      <c r="L16" s="338"/>
      <c r="M16" s="338"/>
    </row>
    <row r="17" spans="1:15" ht="27.75" customHeight="1">
      <c r="A17" s="719"/>
      <c r="B17" s="719"/>
      <c r="C17" s="719"/>
      <c r="D17" s="719"/>
      <c r="E17" s="719"/>
      <c r="F17" s="719"/>
      <c r="G17" s="719"/>
      <c r="H17" s="719"/>
      <c r="I17" s="719"/>
      <c r="J17" s="719"/>
      <c r="K17" s="338"/>
      <c r="L17" s="338"/>
      <c r="M17" s="338"/>
    </row>
    <row r="18" spans="1:15" ht="27.75" customHeight="1">
      <c r="A18" s="719"/>
      <c r="B18" s="719"/>
      <c r="C18" s="719"/>
      <c r="D18" s="719"/>
      <c r="E18" s="719"/>
      <c r="F18" s="719"/>
      <c r="G18" s="719"/>
      <c r="H18" s="719"/>
      <c r="I18" s="719"/>
      <c r="J18" s="719"/>
      <c r="K18" s="338"/>
      <c r="L18" s="338"/>
      <c r="M18" s="338"/>
    </row>
    <row r="19" spans="1:15" ht="45.75" customHeight="1">
      <c r="A19" s="235"/>
      <c r="B19" s="235"/>
      <c r="C19" s="235"/>
      <c r="D19" s="235"/>
      <c r="E19" s="235"/>
      <c r="F19" s="235"/>
      <c r="G19" s="235"/>
      <c r="H19" s="235"/>
      <c r="I19" s="430"/>
      <c r="J19" s="235"/>
      <c r="K19" s="235"/>
      <c r="L19" s="235"/>
      <c r="M19" s="235"/>
    </row>
    <row r="20" spans="1:15" ht="45.75" customHeight="1">
      <c r="A20" s="235"/>
      <c r="B20" s="235"/>
      <c r="C20" s="235"/>
      <c r="D20" s="235"/>
      <c r="E20" s="235"/>
      <c r="F20" s="235"/>
      <c r="G20" s="235"/>
      <c r="H20" s="235"/>
      <c r="I20" s="430"/>
      <c r="J20" s="235"/>
      <c r="K20" s="235"/>
      <c r="L20" s="235"/>
      <c r="M20" s="235"/>
    </row>
    <row r="21" spans="1:15" ht="15" customHeight="1">
      <c r="A21" s="720" t="s">
        <v>65</v>
      </c>
      <c r="B21" s="720"/>
      <c r="C21" s="720"/>
      <c r="D21" s="48"/>
      <c r="E21" s="720" t="s">
        <v>66</v>
      </c>
      <c r="F21" s="720"/>
      <c r="G21" s="720"/>
      <c r="H21" s="49"/>
      <c r="I21" s="429"/>
      <c r="J21" s="720" t="s">
        <v>67</v>
      </c>
      <c r="K21" s="720"/>
      <c r="L21" s="720"/>
      <c r="M21" s="48"/>
    </row>
    <row r="22" spans="1:15" ht="22.5" customHeight="1">
      <c r="A22" s="718" t="s">
        <v>99</v>
      </c>
      <c r="B22" s="718"/>
      <c r="C22" s="718"/>
      <c r="D22" s="48"/>
      <c r="E22" s="718" t="s">
        <v>68</v>
      </c>
      <c r="F22" s="718"/>
      <c r="G22" s="718"/>
      <c r="H22" s="49"/>
      <c r="I22" s="429"/>
      <c r="J22" s="718" t="s">
        <v>69</v>
      </c>
      <c r="K22" s="718"/>
      <c r="L22" s="718"/>
      <c r="M22" s="48"/>
    </row>
    <row r="23" spans="1:15" ht="16.5" customHeight="1">
      <c r="A23" s="718" t="s">
        <v>217</v>
      </c>
      <c r="B23" s="718"/>
      <c r="C23" s="718"/>
      <c r="D23" s="49"/>
      <c r="E23" s="718" t="s">
        <v>49</v>
      </c>
      <c r="F23" s="718"/>
      <c r="G23" s="718"/>
      <c r="H23" s="49"/>
      <c r="I23" s="429"/>
      <c r="J23" s="718" t="s">
        <v>70</v>
      </c>
      <c r="K23" s="718"/>
      <c r="L23" s="718"/>
      <c r="M23" s="49"/>
    </row>
    <row r="24" spans="1:15" ht="18" customHeight="1"/>
    <row r="25" spans="1:15" ht="17.25" customHeight="1"/>
    <row r="28" spans="1:15" ht="16.5">
      <c r="F28" s="718"/>
      <c r="G28" s="718"/>
      <c r="H28" s="718"/>
      <c r="I28" s="429"/>
    </row>
    <row r="29" spans="1:15" ht="16.5">
      <c r="F29" s="718"/>
      <c r="G29" s="718"/>
      <c r="H29" s="718"/>
      <c r="I29" s="429"/>
    </row>
    <row r="30" spans="1:15" ht="18">
      <c r="F30" s="715"/>
      <c r="G30" s="381"/>
      <c r="H30" s="134"/>
      <c r="I30" s="134"/>
      <c r="J30" s="134"/>
      <c r="K30" s="134"/>
      <c r="L30" s="134"/>
      <c r="M30" s="134"/>
      <c r="N30" s="134"/>
      <c r="O30" s="134"/>
    </row>
    <row r="31" spans="1:15" ht="19.5">
      <c r="F31" s="715"/>
      <c r="G31" s="716"/>
      <c r="H31" s="716"/>
      <c r="I31" s="716"/>
      <c r="J31" s="716"/>
      <c r="K31" s="716"/>
      <c r="L31" s="716"/>
      <c r="M31" s="716"/>
      <c r="N31" s="716"/>
      <c r="O31" s="382"/>
    </row>
    <row r="32" spans="1:15" ht="18">
      <c r="F32" s="715"/>
      <c r="G32" s="717"/>
      <c r="H32" s="717"/>
      <c r="I32" s="717"/>
      <c r="J32" s="717"/>
      <c r="K32" s="717"/>
      <c r="L32" s="717"/>
      <c r="M32" s="717"/>
      <c r="N32" s="717"/>
      <c r="O32" s="382"/>
    </row>
  </sheetData>
  <mergeCells count="26">
    <mergeCell ref="A17:J18"/>
    <mergeCell ref="A23:C23"/>
    <mergeCell ref="E23:G23"/>
    <mergeCell ref="J23:L23"/>
    <mergeCell ref="A21:C21"/>
    <mergeCell ref="E21:G21"/>
    <mergeCell ref="J21:L21"/>
    <mergeCell ref="A22:C22"/>
    <mergeCell ref="E22:G22"/>
    <mergeCell ref="J22:L22"/>
    <mergeCell ref="F30:F32"/>
    <mergeCell ref="G31:N31"/>
    <mergeCell ref="G32:N32"/>
    <mergeCell ref="F29:H29"/>
    <mergeCell ref="F28:H28"/>
    <mergeCell ref="A1:M1"/>
    <mergeCell ref="A2:M2"/>
    <mergeCell ref="A4:M4"/>
    <mergeCell ref="A10:M10"/>
    <mergeCell ref="A15:M15"/>
    <mergeCell ref="B6:B8"/>
    <mergeCell ref="A9:M9"/>
    <mergeCell ref="A12:A13"/>
    <mergeCell ref="B12:B13"/>
    <mergeCell ref="A6:A8"/>
    <mergeCell ref="A3:M3"/>
  </mergeCells>
  <pageMargins left="0.17" right="0.16" top="0.74791666666666701" bottom="0.74791666666666701" header="0.31388888888888899" footer="0.31388888888888899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6"/>
  <sheetViews>
    <sheetView topLeftCell="A13" zoomScale="75" zoomScaleNormal="75" zoomScaleSheetLayoutView="75" workbookViewId="0">
      <selection activeCell="P18" sqref="P18"/>
    </sheetView>
  </sheetViews>
  <sheetFormatPr defaultColWidth="9" defaultRowHeight="15"/>
  <cols>
    <col min="1" max="1" width="2" style="23" customWidth="1"/>
    <col min="2" max="2" width="6" style="23" customWidth="1"/>
    <col min="3" max="3" width="21.7109375" style="23" customWidth="1"/>
    <col min="4" max="4" width="31" style="23" customWidth="1"/>
    <col min="5" max="6" width="16.28515625" style="23" customWidth="1"/>
    <col min="7" max="7" width="13.7109375" style="23" customWidth="1"/>
    <col min="8" max="8" width="15.140625" style="23" customWidth="1"/>
    <col min="9" max="9" width="30.5703125" style="23" customWidth="1"/>
    <col min="10" max="10" width="13.5703125" style="23" customWidth="1"/>
    <col min="11" max="11" width="4.28515625" style="23" customWidth="1"/>
    <col min="12" max="12" width="3.28515625" style="23" customWidth="1"/>
    <col min="13" max="13" width="24.42578125" style="23" customWidth="1"/>
    <col min="14" max="14" width="13.28515625" style="23" customWidth="1"/>
    <col min="15" max="16384" width="9" style="23"/>
  </cols>
  <sheetData>
    <row r="1" spans="1:14" ht="33.75" customHeight="1">
      <c r="A1" s="728" t="s">
        <v>206</v>
      </c>
      <c r="B1" s="728"/>
      <c r="C1" s="728"/>
      <c r="D1" s="728"/>
      <c r="E1" s="728"/>
      <c r="F1" s="728"/>
      <c r="G1" s="728"/>
      <c r="H1" s="728"/>
      <c r="I1" s="728"/>
      <c r="J1" s="728"/>
    </row>
    <row r="2" spans="1:14" ht="9.75" customHeight="1">
      <c r="A2" s="729" t="s">
        <v>454</v>
      </c>
      <c r="B2" s="729"/>
      <c r="C2" s="729"/>
      <c r="D2" s="729"/>
      <c r="E2" s="729"/>
      <c r="F2" s="729"/>
      <c r="G2" s="729"/>
      <c r="H2" s="729"/>
      <c r="I2" s="729"/>
      <c r="J2" s="729"/>
    </row>
    <row r="3" spans="1:14" ht="15" customHeight="1">
      <c r="A3" s="729"/>
      <c r="B3" s="729"/>
      <c r="C3" s="729"/>
      <c r="D3" s="729"/>
      <c r="E3" s="729"/>
      <c r="F3" s="729"/>
      <c r="G3" s="729"/>
      <c r="H3" s="729"/>
      <c r="I3" s="729"/>
      <c r="J3" s="729"/>
    </row>
    <row r="5" spans="1:14" ht="15.75" thickBot="1"/>
    <row r="6" spans="1:14" s="24" customFormat="1" ht="18" customHeight="1" thickBot="1">
      <c r="B6" s="730" t="s">
        <v>98</v>
      </c>
      <c r="C6" s="732" t="s">
        <v>140</v>
      </c>
      <c r="D6" s="734" t="s">
        <v>187</v>
      </c>
      <c r="E6" s="736" t="s">
        <v>188</v>
      </c>
      <c r="F6" s="737"/>
      <c r="G6" s="738"/>
      <c r="H6" s="731" t="s">
        <v>189</v>
      </c>
      <c r="I6" s="726" t="s">
        <v>190</v>
      </c>
    </row>
    <row r="7" spans="1:14" s="24" customFormat="1" ht="18" customHeight="1" thickBot="1">
      <c r="B7" s="731"/>
      <c r="C7" s="733"/>
      <c r="D7" s="735"/>
      <c r="E7" s="130" t="s">
        <v>191</v>
      </c>
      <c r="F7" s="130" t="s">
        <v>192</v>
      </c>
      <c r="G7" s="130" t="s">
        <v>105</v>
      </c>
      <c r="H7" s="739"/>
      <c r="I7" s="727"/>
    </row>
    <row r="8" spans="1:14" ht="18" customHeight="1">
      <c r="B8" s="554">
        <v>1</v>
      </c>
      <c r="C8" s="723" t="s">
        <v>394</v>
      </c>
      <c r="D8" s="555" t="s">
        <v>193</v>
      </c>
      <c r="E8" s="25">
        <f>CONSUMPTION!K12</f>
        <v>3718.7</v>
      </c>
      <c r="F8" s="25">
        <f>CONSUMPTION!J12</f>
        <v>5770.4</v>
      </c>
      <c r="G8" s="26">
        <f>F8-E8</f>
        <v>2051.6999999999998</v>
      </c>
      <c r="H8" s="27">
        <v>1666.67</v>
      </c>
      <c r="I8" s="28">
        <f>H8*G8</f>
        <v>3419506.8389999997</v>
      </c>
    </row>
    <row r="9" spans="1:14" ht="18" customHeight="1">
      <c r="B9" s="554">
        <v>2</v>
      </c>
      <c r="C9" s="724"/>
      <c r="D9" s="556" t="s">
        <v>348</v>
      </c>
      <c r="E9" s="29">
        <f>CONSUMPTION!K13</f>
        <v>422.1</v>
      </c>
      <c r="F9" s="29">
        <f>CONSUMPTION!J13</f>
        <v>660.1</v>
      </c>
      <c r="G9" s="26">
        <f t="shared" ref="G9:G18" si="0">F9-E9</f>
        <v>238</v>
      </c>
      <c r="H9" s="30">
        <v>2000</v>
      </c>
      <c r="I9" s="28">
        <f>H9*G9</f>
        <v>476000</v>
      </c>
      <c r="J9" s="23">
        <f>SUM(I9:I18)</f>
        <v>3416800</v>
      </c>
    </row>
    <row r="10" spans="1:14" ht="18" customHeight="1">
      <c r="B10" s="554">
        <v>3</v>
      </c>
      <c r="C10" s="724"/>
      <c r="D10" s="557" t="s">
        <v>349</v>
      </c>
      <c r="E10" s="29">
        <f>CONSUMPTION!K14</f>
        <v>644.29999999999995</v>
      </c>
      <c r="F10" s="29">
        <f>CONSUMPTION!J14</f>
        <v>1009.4</v>
      </c>
      <c r="G10" s="26">
        <f t="shared" si="0"/>
        <v>365.1</v>
      </c>
      <c r="H10" s="30">
        <v>2000</v>
      </c>
      <c r="I10" s="28">
        <f t="shared" ref="I10:I18" si="1">H10*G10</f>
        <v>730200</v>
      </c>
    </row>
    <row r="11" spans="1:14" ht="18" customHeight="1">
      <c r="B11" s="554">
        <v>4</v>
      </c>
      <c r="C11" s="724"/>
      <c r="D11" s="558" t="s">
        <v>433</v>
      </c>
      <c r="E11" s="29">
        <f>CONSUMPTION!K15</f>
        <v>0</v>
      </c>
      <c r="F11" s="29">
        <f>CONSUMPTION!J15</f>
        <v>0</v>
      </c>
      <c r="G11" s="26">
        <f t="shared" si="0"/>
        <v>0</v>
      </c>
      <c r="H11" s="30">
        <v>2000</v>
      </c>
      <c r="I11" s="28">
        <f t="shared" si="1"/>
        <v>0</v>
      </c>
      <c r="L11" s="31"/>
    </row>
    <row r="12" spans="1:14" ht="18" customHeight="1">
      <c r="B12" s="554">
        <v>5</v>
      </c>
      <c r="C12" s="724"/>
      <c r="D12" s="558" t="s">
        <v>434</v>
      </c>
      <c r="E12" s="29">
        <f>CONSUMPTION!K16</f>
        <v>1328.3</v>
      </c>
      <c r="F12" s="29">
        <f>CONSUMPTION!J16</f>
        <v>2049.6</v>
      </c>
      <c r="G12" s="26">
        <f t="shared" si="0"/>
        <v>721.3</v>
      </c>
      <c r="H12" s="30">
        <v>2000</v>
      </c>
      <c r="I12" s="28">
        <f t="shared" si="1"/>
        <v>1442600</v>
      </c>
      <c r="M12" s="24" t="s">
        <v>194</v>
      </c>
    </row>
    <row r="13" spans="1:14" ht="18" customHeight="1">
      <c r="B13" s="554">
        <v>6</v>
      </c>
      <c r="C13" s="724"/>
      <c r="D13" s="559" t="s">
        <v>350</v>
      </c>
      <c r="E13" s="29">
        <f>CONSUMPTION!K17</f>
        <v>0</v>
      </c>
      <c r="F13" s="29">
        <f>CONSUMPTION!J17</f>
        <v>0</v>
      </c>
      <c r="G13" s="26">
        <f t="shared" si="0"/>
        <v>0</v>
      </c>
      <c r="H13" s="30">
        <v>2000</v>
      </c>
      <c r="I13" s="28">
        <f t="shared" si="1"/>
        <v>0</v>
      </c>
      <c r="L13" s="32">
        <v>1</v>
      </c>
      <c r="M13" s="24" t="s">
        <v>195</v>
      </c>
      <c r="N13" s="33" t="e">
        <f>((#REF!-J9)/#REF!)</f>
        <v>#REF!</v>
      </c>
    </row>
    <row r="14" spans="1:14" ht="18" customHeight="1">
      <c r="B14" s="554">
        <v>7</v>
      </c>
      <c r="C14" s="724"/>
      <c r="D14" s="559" t="s">
        <v>351</v>
      </c>
      <c r="E14" s="29">
        <f>CONSUMPTION!K18</f>
        <v>701.4</v>
      </c>
      <c r="F14" s="29">
        <f>CONSUMPTION!J18</f>
        <v>1085.4000000000001</v>
      </c>
      <c r="G14" s="26">
        <f t="shared" si="0"/>
        <v>384.00000000000011</v>
      </c>
      <c r="H14" s="30">
        <v>2000</v>
      </c>
      <c r="I14" s="28">
        <f t="shared" si="1"/>
        <v>768000.00000000023</v>
      </c>
      <c r="L14" s="32"/>
      <c r="M14" s="24"/>
      <c r="N14" s="33"/>
    </row>
    <row r="15" spans="1:14" ht="18" customHeight="1">
      <c r="B15" s="554">
        <v>8</v>
      </c>
      <c r="C15" s="724"/>
      <c r="D15" s="559" t="s">
        <v>354</v>
      </c>
      <c r="E15" s="412">
        <f>CONSUMPTION!K19</f>
        <v>0</v>
      </c>
      <c r="F15" s="412">
        <f>CONSUMPTION!J19</f>
        <v>0</v>
      </c>
      <c r="G15" s="26">
        <f t="shared" si="0"/>
        <v>0</v>
      </c>
      <c r="H15" s="30">
        <v>2000</v>
      </c>
      <c r="I15" s="28">
        <f t="shared" si="1"/>
        <v>0</v>
      </c>
      <c r="L15" s="34">
        <v>2</v>
      </c>
      <c r="M15" s="94" t="s">
        <v>205</v>
      </c>
      <c r="N15" s="33" t="e">
        <f>((#REF!-#REF!)/#REF!)</f>
        <v>#REF!</v>
      </c>
    </row>
    <row r="16" spans="1:14" ht="18" customHeight="1" thickBot="1">
      <c r="B16" s="554">
        <v>9</v>
      </c>
      <c r="C16" s="724"/>
      <c r="D16" s="559" t="s">
        <v>355</v>
      </c>
      <c r="E16" s="29">
        <f>CONSUMPTION!K20</f>
        <v>0</v>
      </c>
      <c r="F16" s="29">
        <f>CONSUMPTION!J20</f>
        <v>0</v>
      </c>
      <c r="G16" s="26">
        <f t="shared" si="0"/>
        <v>0</v>
      </c>
      <c r="H16" s="30">
        <v>2000</v>
      </c>
      <c r="I16" s="28">
        <f t="shared" si="1"/>
        <v>0</v>
      </c>
      <c r="J16" s="23">
        <f>SUM(I16:I18)</f>
        <v>0</v>
      </c>
      <c r="L16" s="34"/>
      <c r="M16" s="94"/>
      <c r="N16" s="33"/>
    </row>
    <row r="17" spans="2:14" ht="18" customHeight="1">
      <c r="B17" s="554">
        <v>10</v>
      </c>
      <c r="C17" s="724"/>
      <c r="D17" s="560" t="s">
        <v>223</v>
      </c>
      <c r="E17" s="29">
        <f>CONSUMPTION!K21</f>
        <v>0</v>
      </c>
      <c r="F17" s="29">
        <f>CONSUMPTION!J21</f>
        <v>0</v>
      </c>
      <c r="G17" s="26">
        <f t="shared" si="0"/>
        <v>0</v>
      </c>
      <c r="H17" s="30">
        <v>2000</v>
      </c>
      <c r="I17" s="28">
        <f t="shared" si="1"/>
        <v>0</v>
      </c>
      <c r="L17" s="34"/>
      <c r="M17" s="94"/>
      <c r="N17" s="33"/>
    </row>
    <row r="18" spans="2:14" ht="18" customHeight="1">
      <c r="B18" s="554">
        <v>11</v>
      </c>
      <c r="C18" s="724"/>
      <c r="D18" s="557" t="s">
        <v>341</v>
      </c>
      <c r="E18" s="29">
        <f>CONSUMPTION!K22</f>
        <v>0</v>
      </c>
      <c r="F18" s="29">
        <f>CONSUMPTION!J22</f>
        <v>0</v>
      </c>
      <c r="G18" s="26">
        <f t="shared" si="0"/>
        <v>0</v>
      </c>
      <c r="H18" s="30">
        <v>2000</v>
      </c>
      <c r="I18" s="28">
        <f t="shared" si="1"/>
        <v>0</v>
      </c>
      <c r="L18" s="34"/>
      <c r="N18" s="33"/>
    </row>
    <row r="19" spans="2:14" ht="18" customHeight="1">
      <c r="B19" s="554">
        <v>12</v>
      </c>
      <c r="C19" s="724"/>
      <c r="D19" s="721"/>
      <c r="E19" s="721"/>
      <c r="F19" s="721"/>
      <c r="G19" s="721"/>
      <c r="H19" s="722"/>
      <c r="I19" s="389"/>
    </row>
    <row r="20" spans="2:14" ht="18" customHeight="1">
      <c r="B20" s="554">
        <v>13</v>
      </c>
      <c r="C20" s="724"/>
      <c r="D20" s="555" t="s">
        <v>393</v>
      </c>
      <c r="E20" s="25">
        <f>CONSUMPTION!K24</f>
        <v>2888.1</v>
      </c>
      <c r="F20" s="25">
        <f>CONSUMPTION!J24</f>
        <v>4649.5</v>
      </c>
      <c r="G20" s="26">
        <f t="shared" ref="G20:G30" si="2">F20-E20</f>
        <v>1761.4</v>
      </c>
      <c r="H20" s="27">
        <v>1666.67</v>
      </c>
      <c r="I20" s="28">
        <f t="shared" ref="I20:I30" si="3">H20*G20</f>
        <v>2935672.5380000002</v>
      </c>
    </row>
    <row r="21" spans="2:14" ht="18" customHeight="1">
      <c r="B21" s="554">
        <v>14</v>
      </c>
      <c r="C21" s="724"/>
      <c r="D21" s="561" t="s">
        <v>352</v>
      </c>
      <c r="E21" s="412">
        <f>CONSUMPTION!K25</f>
        <v>1269.0999999999999</v>
      </c>
      <c r="F21" s="412">
        <f>CONSUMPTION!J25</f>
        <v>1946.8</v>
      </c>
      <c r="G21" s="26">
        <f t="shared" si="2"/>
        <v>677.7</v>
      </c>
      <c r="H21" s="30">
        <v>2000</v>
      </c>
      <c r="I21" s="28">
        <f>H21*G30</f>
        <v>0</v>
      </c>
    </row>
    <row r="22" spans="2:14" ht="18" customHeight="1">
      <c r="B22" s="554">
        <v>15</v>
      </c>
      <c r="C22" s="724"/>
      <c r="D22" s="561" t="s">
        <v>356</v>
      </c>
      <c r="E22" s="412">
        <f>CONSUMPTION!K26</f>
        <v>0</v>
      </c>
      <c r="F22" s="412">
        <f>CONSUMPTION!J26</f>
        <v>0</v>
      </c>
      <c r="G22" s="26">
        <f t="shared" si="2"/>
        <v>0</v>
      </c>
      <c r="H22" s="30">
        <v>2000</v>
      </c>
      <c r="I22" s="28">
        <f t="shared" si="3"/>
        <v>0</v>
      </c>
    </row>
    <row r="23" spans="2:14" ht="18" customHeight="1">
      <c r="B23" s="554">
        <v>16</v>
      </c>
      <c r="C23" s="724"/>
      <c r="D23" s="561" t="s">
        <v>353</v>
      </c>
      <c r="E23" s="412">
        <f>CONSUMPTION!K27</f>
        <v>1156.5999999999999</v>
      </c>
      <c r="F23" s="412">
        <f>CONSUMPTION!J27</f>
        <v>1944</v>
      </c>
      <c r="G23" s="26">
        <f t="shared" si="2"/>
        <v>787.40000000000009</v>
      </c>
      <c r="H23" s="30">
        <v>2000</v>
      </c>
      <c r="I23" s="28">
        <f t="shared" si="3"/>
        <v>1574800.0000000002</v>
      </c>
    </row>
    <row r="24" spans="2:14" ht="18" customHeight="1">
      <c r="B24" s="554">
        <v>17</v>
      </c>
      <c r="C24" s="724"/>
      <c r="D24" s="561" t="s">
        <v>357</v>
      </c>
      <c r="E24" s="412">
        <f>CONSUMPTION!K28</f>
        <v>0</v>
      </c>
      <c r="F24" s="412">
        <f>CONSUMPTION!J28</f>
        <v>0</v>
      </c>
      <c r="G24" s="26">
        <f t="shared" si="2"/>
        <v>0</v>
      </c>
      <c r="H24" s="30">
        <v>2000</v>
      </c>
      <c r="I24" s="28">
        <f t="shared" si="3"/>
        <v>0</v>
      </c>
    </row>
    <row r="25" spans="2:14" ht="18" customHeight="1">
      <c r="B25" s="554">
        <v>18</v>
      </c>
      <c r="C25" s="724"/>
      <c r="D25" s="561" t="s">
        <v>358</v>
      </c>
      <c r="E25" s="412">
        <f>CONSUMPTION!K29</f>
        <v>0</v>
      </c>
      <c r="F25" s="412">
        <f>CONSUMPTION!J29</f>
        <v>0</v>
      </c>
      <c r="G25" s="26">
        <f t="shared" si="2"/>
        <v>0</v>
      </c>
      <c r="H25" s="30">
        <v>2000</v>
      </c>
      <c r="I25" s="28">
        <f t="shared" si="3"/>
        <v>0</v>
      </c>
    </row>
    <row r="26" spans="2:14" ht="18" customHeight="1">
      <c r="B26" s="554">
        <v>19</v>
      </c>
      <c r="C26" s="724"/>
      <c r="D26" s="561" t="s">
        <v>359</v>
      </c>
      <c r="E26" s="412">
        <f>CONSUMPTION!K30</f>
        <v>0</v>
      </c>
      <c r="F26" s="412">
        <f>CONSUMPTION!J30</f>
        <v>0</v>
      </c>
      <c r="G26" s="26">
        <f t="shared" si="2"/>
        <v>0</v>
      </c>
      <c r="H26" s="30">
        <v>2000</v>
      </c>
      <c r="I26" s="28">
        <f t="shared" si="3"/>
        <v>0</v>
      </c>
    </row>
    <row r="27" spans="2:14" ht="18" customHeight="1">
      <c r="B27" s="554">
        <v>20</v>
      </c>
      <c r="C27" s="724"/>
      <c r="D27" s="561" t="s">
        <v>360</v>
      </c>
      <c r="E27" s="412">
        <f>CONSUMPTION!K31</f>
        <v>0</v>
      </c>
      <c r="F27" s="412">
        <f>CONSUMPTION!J31</f>
        <v>0</v>
      </c>
      <c r="G27" s="26">
        <f t="shared" si="2"/>
        <v>0</v>
      </c>
      <c r="H27" s="30">
        <v>2000</v>
      </c>
      <c r="I27" s="28">
        <f t="shared" si="3"/>
        <v>0</v>
      </c>
    </row>
    <row r="28" spans="2:14" ht="18" customHeight="1">
      <c r="B28" s="554">
        <v>21</v>
      </c>
      <c r="C28" s="724"/>
      <c r="D28" s="561" t="s">
        <v>361</v>
      </c>
      <c r="E28" s="29">
        <f>CONSUMPTION!K32</f>
        <v>1</v>
      </c>
      <c r="F28" s="29">
        <f>CONSUMPTION!J32</f>
        <v>1.5</v>
      </c>
      <c r="G28" s="26">
        <f t="shared" si="2"/>
        <v>0.5</v>
      </c>
      <c r="H28" s="30">
        <v>2000</v>
      </c>
      <c r="I28" s="28">
        <f t="shared" si="3"/>
        <v>1000</v>
      </c>
    </row>
    <row r="29" spans="2:14" ht="18" customHeight="1">
      <c r="B29" s="554">
        <v>22</v>
      </c>
      <c r="C29" s="724"/>
      <c r="D29" s="562" t="s">
        <v>345</v>
      </c>
      <c r="E29" s="29">
        <f>CONSUMPTION!K33</f>
        <v>0</v>
      </c>
      <c r="F29" s="29">
        <f>CONSUMPTION!J33</f>
        <v>0</v>
      </c>
      <c r="G29" s="26">
        <f t="shared" si="2"/>
        <v>0</v>
      </c>
      <c r="H29" s="30">
        <v>2000</v>
      </c>
      <c r="I29" s="28">
        <f t="shared" si="3"/>
        <v>0</v>
      </c>
    </row>
    <row r="30" spans="2:14" ht="18" customHeight="1" thickBot="1">
      <c r="B30" s="554">
        <v>23</v>
      </c>
      <c r="C30" s="725"/>
      <c r="D30" s="562" t="s">
        <v>346</v>
      </c>
      <c r="E30" s="29">
        <f>CONSUMPTION!K34</f>
        <v>0</v>
      </c>
      <c r="F30" s="29">
        <f>CONSUMPTION!J34</f>
        <v>0</v>
      </c>
      <c r="G30" s="26">
        <f t="shared" si="2"/>
        <v>0</v>
      </c>
      <c r="H30" s="30">
        <v>2000</v>
      </c>
      <c r="I30" s="28">
        <f t="shared" si="3"/>
        <v>0</v>
      </c>
    </row>
    <row r="31" spans="2:14" ht="15" customHeight="1">
      <c r="C31" s="499"/>
    </row>
    <row r="32" spans="2:14" ht="15" customHeight="1">
      <c r="C32" s="499"/>
    </row>
    <row r="33" spans="3:4" ht="15" customHeight="1">
      <c r="C33" s="499"/>
    </row>
    <row r="34" spans="3:4" ht="15" customHeight="1">
      <c r="C34" s="499"/>
    </row>
    <row r="35" spans="3:4" ht="15" customHeight="1">
      <c r="C35" s="499"/>
    </row>
    <row r="36" spans="3:4" ht="15" customHeight="1">
      <c r="C36" s="499"/>
    </row>
    <row r="37" spans="3:4" ht="15" customHeight="1">
      <c r="C37" s="499"/>
    </row>
    <row r="38" spans="3:4" ht="15" customHeight="1">
      <c r="C38" s="499"/>
    </row>
    <row r="39" spans="3:4" ht="15" customHeight="1">
      <c r="C39" s="499"/>
    </row>
    <row r="40" spans="3:4" ht="15" customHeight="1">
      <c r="C40" s="499"/>
    </row>
    <row r="41" spans="3:4" ht="15" customHeight="1">
      <c r="C41" s="499"/>
    </row>
    <row r="42" spans="3:4" ht="15" customHeight="1">
      <c r="C42" s="499"/>
      <c r="D42" s="34"/>
    </row>
    <row r="43" spans="3:4" ht="15" customHeight="1">
      <c r="C43" s="499"/>
    </row>
    <row r="44" spans="3:4" ht="15" customHeight="1">
      <c r="C44" s="499"/>
    </row>
    <row r="45" spans="3:4" ht="15" customHeight="1">
      <c r="C45" s="499"/>
    </row>
    <row r="46" spans="3:4">
      <c r="C46" s="287"/>
    </row>
  </sheetData>
  <mergeCells count="10">
    <mergeCell ref="D19:H19"/>
    <mergeCell ref="C8:C30"/>
    <mergeCell ref="I6:I7"/>
    <mergeCell ref="A1:J1"/>
    <mergeCell ref="A2:J3"/>
    <mergeCell ref="B6:B7"/>
    <mergeCell ref="C6:C7"/>
    <mergeCell ref="D6:D7"/>
    <mergeCell ref="E6:G6"/>
    <mergeCell ref="H6:H7"/>
  </mergeCells>
  <phoneticPr fontId="6" type="noConversion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23"/>
  <sheetViews>
    <sheetView topLeftCell="A4" zoomScale="78" zoomScaleNormal="78" workbookViewId="0">
      <selection activeCell="P7" sqref="P7"/>
    </sheetView>
  </sheetViews>
  <sheetFormatPr defaultColWidth="14" defaultRowHeight="15"/>
  <cols>
    <col min="1" max="1" width="5" style="1" customWidth="1"/>
    <col min="2" max="2" width="10.140625" style="1" customWidth="1"/>
    <col min="3" max="3" width="10.28515625" style="1" customWidth="1"/>
    <col min="4" max="4" width="13" style="1" customWidth="1"/>
    <col min="5" max="5" width="44.140625" style="1" hidden="1" customWidth="1"/>
    <col min="6" max="6" width="23.140625" style="1" customWidth="1"/>
    <col min="7" max="7" width="11.7109375" style="1" customWidth="1"/>
    <col min="8" max="8" width="16.140625" style="1" customWidth="1"/>
    <col min="9" max="9" width="11" style="1" customWidth="1"/>
    <col min="10" max="10" width="10" style="1" customWidth="1"/>
    <col min="11" max="11" width="11.28515625" style="1" customWidth="1"/>
    <col min="12" max="12" width="8.140625" style="1" customWidth="1"/>
    <col min="13" max="13" width="12" style="1" customWidth="1"/>
    <col min="14" max="14" width="7.5703125" style="1" customWidth="1"/>
    <col min="15" max="15" width="16.140625" style="1" customWidth="1"/>
    <col min="16" max="16" width="9" style="1" bestFit="1" customWidth="1"/>
    <col min="17" max="17" width="11.42578125" style="1" customWidth="1"/>
    <col min="18" max="18" width="9" style="1" customWidth="1"/>
    <col min="19" max="19" width="15.140625" style="1" customWidth="1"/>
    <col min="20" max="20" width="16.5703125" style="1" customWidth="1"/>
    <col min="21" max="21" width="11.28515625" style="1" customWidth="1"/>
    <col min="22" max="22" width="11.85546875" style="1" customWidth="1"/>
    <col min="23" max="16384" width="14" style="1"/>
  </cols>
  <sheetData>
    <row r="1" spans="1:28" ht="32.25" customHeight="1">
      <c r="A1" s="743" t="s">
        <v>51</v>
      </c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  <c r="M1" s="211"/>
      <c r="N1" s="211"/>
      <c r="O1" s="211"/>
      <c r="P1" s="211"/>
      <c r="Q1" s="211"/>
      <c r="R1" s="211"/>
      <c r="S1" s="211"/>
      <c r="T1" s="212"/>
      <c r="U1" s="483"/>
      <c r="V1" s="483"/>
      <c r="W1" s="483"/>
      <c r="X1" s="483"/>
      <c r="Y1" s="483"/>
      <c r="Z1" s="479"/>
      <c r="AA1" s="479"/>
    </row>
    <row r="2" spans="1:28" ht="18" customHeight="1">
      <c r="A2" s="474"/>
      <c r="B2" s="475"/>
      <c r="C2" s="475"/>
      <c r="D2" s="476" t="s">
        <v>455</v>
      </c>
      <c r="E2" s="476"/>
      <c r="F2" s="476"/>
      <c r="G2" s="476"/>
      <c r="H2" s="476"/>
      <c r="I2" s="476"/>
      <c r="J2" s="476"/>
      <c r="K2" s="476"/>
      <c r="L2" s="477"/>
      <c r="M2" s="477"/>
      <c r="N2" s="477"/>
      <c r="O2" s="477"/>
      <c r="P2" s="477"/>
      <c r="Q2" s="477"/>
      <c r="R2" s="477"/>
      <c r="S2" s="477"/>
      <c r="T2" s="478"/>
      <c r="U2" s="109" t="s">
        <v>121</v>
      </c>
      <c r="V2" s="740"/>
      <c r="W2" s="741"/>
      <c r="X2" s="741"/>
      <c r="Y2" s="742"/>
      <c r="Z2" s="484"/>
      <c r="AA2" s="475"/>
      <c r="AB2" s="479"/>
    </row>
    <row r="3" spans="1:28" s="479" customFormat="1" ht="27.75" customHeight="1">
      <c r="A3" s="480"/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747">
        <v>45809</v>
      </c>
      <c r="M3" s="748"/>
      <c r="N3" s="748"/>
      <c r="O3" s="748"/>
      <c r="P3" s="748"/>
      <c r="Q3" s="748"/>
      <c r="R3" s="748"/>
      <c r="S3" s="748"/>
      <c r="T3" s="481"/>
      <c r="U3" s="109"/>
      <c r="V3" s="440"/>
      <c r="W3" s="440"/>
      <c r="X3" s="440"/>
      <c r="Y3" s="440"/>
      <c r="Z3" s="475"/>
      <c r="AA3" s="475"/>
    </row>
    <row r="4" spans="1:28" s="479" customFormat="1" ht="36" customHeight="1">
      <c r="A4" s="744" t="s">
        <v>122</v>
      </c>
      <c r="B4" s="744" t="s">
        <v>123</v>
      </c>
      <c r="C4" s="744" t="s">
        <v>124</v>
      </c>
      <c r="D4" s="744" t="s">
        <v>125</v>
      </c>
      <c r="E4" s="744" t="s">
        <v>126</v>
      </c>
      <c r="F4" s="744" t="s">
        <v>137</v>
      </c>
      <c r="G4" s="750" t="s">
        <v>138</v>
      </c>
      <c r="H4" s="744" t="s">
        <v>127</v>
      </c>
      <c r="I4" s="744" t="s">
        <v>128</v>
      </c>
      <c r="J4" s="744" t="s">
        <v>129</v>
      </c>
      <c r="K4" s="744" t="s">
        <v>106</v>
      </c>
      <c r="L4" s="745" t="s">
        <v>130</v>
      </c>
      <c r="M4" s="746"/>
      <c r="N4" s="746"/>
      <c r="O4" s="746"/>
      <c r="P4" s="745" t="s">
        <v>131</v>
      </c>
      <c r="Q4" s="746"/>
      <c r="R4" s="746"/>
      <c r="S4" s="746"/>
      <c r="T4" s="752" t="s">
        <v>132</v>
      </c>
      <c r="U4" s="752" t="s">
        <v>133</v>
      </c>
      <c r="V4" s="746"/>
      <c r="W4" s="746"/>
      <c r="X4" s="746"/>
      <c r="Y4" s="746"/>
      <c r="Z4" s="475"/>
      <c r="AA4" s="475"/>
    </row>
    <row r="5" spans="1:28" s="479" customFormat="1" ht="31.5" customHeight="1">
      <c r="A5" s="749"/>
      <c r="B5" s="749"/>
      <c r="C5" s="749"/>
      <c r="D5" s="749"/>
      <c r="E5" s="749"/>
      <c r="F5" s="749"/>
      <c r="G5" s="751"/>
      <c r="H5" s="749"/>
      <c r="I5" s="744"/>
      <c r="J5" s="744"/>
      <c r="K5" s="744"/>
      <c r="L5" s="745" t="s">
        <v>273</v>
      </c>
      <c r="M5" s="746"/>
      <c r="N5" s="745" t="s">
        <v>274</v>
      </c>
      <c r="O5" s="746"/>
      <c r="P5" s="745" t="s">
        <v>311</v>
      </c>
      <c r="Q5" s="746"/>
      <c r="R5" s="745" t="s">
        <v>272</v>
      </c>
      <c r="S5" s="746"/>
      <c r="T5" s="746"/>
      <c r="U5" s="746"/>
      <c r="V5" s="746"/>
      <c r="W5" s="746"/>
      <c r="X5" s="746"/>
      <c r="Y5" s="746"/>
      <c r="Z5" s="475"/>
      <c r="AA5" s="475"/>
    </row>
    <row r="6" spans="1:28" s="479" customFormat="1" ht="25.5" customHeight="1">
      <c r="A6" s="749"/>
      <c r="B6" s="749"/>
      <c r="C6" s="749"/>
      <c r="D6" s="749"/>
      <c r="E6" s="749"/>
      <c r="F6" s="749"/>
      <c r="G6" s="751"/>
      <c r="H6" s="749"/>
      <c r="I6" s="744"/>
      <c r="J6" s="744"/>
      <c r="K6" s="744"/>
      <c r="L6" s="482" t="s">
        <v>134</v>
      </c>
      <c r="M6" s="480" t="s">
        <v>44</v>
      </c>
      <c r="N6" s="482" t="s">
        <v>134</v>
      </c>
      <c r="O6" s="480" t="s">
        <v>44</v>
      </c>
      <c r="P6" s="482" t="s">
        <v>134</v>
      </c>
      <c r="Q6" s="480" t="s">
        <v>44</v>
      </c>
      <c r="R6" s="482" t="s">
        <v>134</v>
      </c>
      <c r="S6" s="480" t="s">
        <v>44</v>
      </c>
      <c r="T6" s="746"/>
      <c r="U6" s="746"/>
      <c r="V6" s="746"/>
      <c r="W6" s="746"/>
      <c r="X6" s="746"/>
      <c r="Y6" s="746"/>
      <c r="Z6" s="475"/>
      <c r="AA6" s="475"/>
    </row>
    <row r="7" spans="1:28" s="479" customFormat="1" ht="21.75" customHeight="1">
      <c r="A7" s="110">
        <v>1</v>
      </c>
      <c r="B7" s="111" t="s">
        <v>135</v>
      </c>
      <c r="C7" s="111" t="s">
        <v>136</v>
      </c>
      <c r="D7" s="111" t="s">
        <v>395</v>
      </c>
      <c r="E7" s="111"/>
      <c r="F7" s="220" t="s">
        <v>348</v>
      </c>
      <c r="G7" s="111" t="s">
        <v>197</v>
      </c>
      <c r="H7" s="111" t="s">
        <v>396</v>
      </c>
      <c r="I7" s="111">
        <f>CONSUMPTION!P13</f>
        <v>0.83333333333333337</v>
      </c>
      <c r="J7" s="112">
        <f>CONSUMPTION!Q13</f>
        <v>0.83333333333333337</v>
      </c>
      <c r="K7" s="209" t="str">
        <f>CONSUMPTION!R13</f>
        <v>1.6.25</v>
      </c>
      <c r="L7" s="442">
        <v>0</v>
      </c>
      <c r="M7" s="166">
        <v>0</v>
      </c>
      <c r="N7" s="205"/>
      <c r="O7" s="206"/>
      <c r="P7" s="50">
        <f>INTERRUPTION!C12</f>
        <v>6</v>
      </c>
      <c r="Q7" s="295">
        <f>INTERRUPTION!D12</f>
        <v>0.41041666666666665</v>
      </c>
      <c r="R7" s="208"/>
      <c r="S7" s="206"/>
      <c r="T7" s="255"/>
      <c r="U7" s="443" t="s">
        <v>164</v>
      </c>
      <c r="V7" s="443" t="s">
        <v>164</v>
      </c>
      <c r="W7" s="443" t="s">
        <v>164</v>
      </c>
      <c r="X7" s="443" t="s">
        <v>164</v>
      </c>
      <c r="Y7" s="443" t="s">
        <v>164</v>
      </c>
    </row>
    <row r="8" spans="1:28" s="479" customFormat="1" ht="18.75" customHeight="1">
      <c r="A8" s="113">
        <v>2</v>
      </c>
      <c r="B8" s="114" t="s">
        <v>135</v>
      </c>
      <c r="C8" s="114" t="s">
        <v>136</v>
      </c>
      <c r="D8" s="111" t="s">
        <v>395</v>
      </c>
      <c r="E8" s="114"/>
      <c r="F8" s="220" t="s">
        <v>349</v>
      </c>
      <c r="G8" s="111" t="s">
        <v>197</v>
      </c>
      <c r="H8" s="111" t="s">
        <v>396</v>
      </c>
      <c r="I8" s="114">
        <f>CONSUMPTION!P14</f>
        <v>3.5</v>
      </c>
      <c r="J8" s="112">
        <f>CONSUMPTION!Q14</f>
        <v>0.375</v>
      </c>
      <c r="K8" s="209" t="str">
        <f>CONSUMPTION!R14</f>
        <v>28.6.25</v>
      </c>
      <c r="L8" s="442">
        <v>0</v>
      </c>
      <c r="M8" s="166">
        <v>0</v>
      </c>
      <c r="N8" s="205"/>
      <c r="O8" s="206"/>
      <c r="P8" s="50">
        <f>INTERRUPTION!C13</f>
        <v>14</v>
      </c>
      <c r="Q8" s="295">
        <f>INTERRUPTION!D13</f>
        <v>0.60277777777777775</v>
      </c>
      <c r="R8" s="208"/>
      <c r="S8" s="206"/>
      <c r="T8" s="255"/>
      <c r="U8" s="443" t="s">
        <v>164</v>
      </c>
      <c r="V8" s="443" t="s">
        <v>164</v>
      </c>
      <c r="W8" s="443" t="s">
        <v>164</v>
      </c>
      <c r="X8" s="443" t="s">
        <v>164</v>
      </c>
      <c r="Y8" s="443" t="s">
        <v>164</v>
      </c>
    </row>
    <row r="9" spans="1:28" s="479" customFormat="1" ht="21" customHeight="1">
      <c r="A9" s="113">
        <v>3</v>
      </c>
      <c r="B9" s="114" t="s">
        <v>135</v>
      </c>
      <c r="C9" s="114" t="s">
        <v>136</v>
      </c>
      <c r="D9" s="111" t="s">
        <v>395</v>
      </c>
      <c r="E9" s="114"/>
      <c r="F9" s="391" t="s">
        <v>433</v>
      </c>
      <c r="G9" s="111" t="s">
        <v>197</v>
      </c>
      <c r="H9" s="111" t="s">
        <v>396</v>
      </c>
      <c r="I9" s="114" t="str">
        <f>CONSUMPTION!P15</f>
        <v>-</v>
      </c>
      <c r="J9" s="112" t="str">
        <f>CONSUMPTION!Q15</f>
        <v>-</v>
      </c>
      <c r="K9" s="209" t="str">
        <f>CONSUMPTION!R15</f>
        <v>-</v>
      </c>
      <c r="L9" s="442">
        <v>0</v>
      </c>
      <c r="M9" s="166">
        <v>0</v>
      </c>
      <c r="N9" s="205"/>
      <c r="O9" s="206"/>
      <c r="P9" s="50" t="str">
        <f>INTERRUPTION!C14</f>
        <v>-</v>
      </c>
      <c r="Q9" s="295" t="str">
        <f>INTERRUPTION!D14</f>
        <v>-</v>
      </c>
      <c r="R9" s="208"/>
      <c r="S9" s="206"/>
      <c r="T9" s="255"/>
      <c r="U9" s="443" t="s">
        <v>164</v>
      </c>
      <c r="V9" s="443" t="s">
        <v>164</v>
      </c>
      <c r="W9" s="443" t="s">
        <v>164</v>
      </c>
      <c r="X9" s="443" t="s">
        <v>164</v>
      </c>
      <c r="Y9" s="443" t="s">
        <v>164</v>
      </c>
    </row>
    <row r="10" spans="1:28" s="479" customFormat="1" ht="24" customHeight="1">
      <c r="A10" s="113">
        <v>4</v>
      </c>
      <c r="B10" s="114" t="s">
        <v>135</v>
      </c>
      <c r="C10" s="114" t="s">
        <v>136</v>
      </c>
      <c r="D10" s="111" t="s">
        <v>395</v>
      </c>
      <c r="E10" s="114"/>
      <c r="F10" s="391" t="s">
        <v>434</v>
      </c>
      <c r="G10" s="111" t="s">
        <v>197</v>
      </c>
      <c r="H10" s="111" t="s">
        <v>396</v>
      </c>
      <c r="I10" s="114">
        <f>CONSUMPTION!P16</f>
        <v>2.75</v>
      </c>
      <c r="J10" s="112">
        <f>CONSUMPTION!Q16</f>
        <v>0.41666666666666669</v>
      </c>
      <c r="K10" s="209" t="str">
        <f>CONSUMPTION!R16</f>
        <v>28.6.25</v>
      </c>
      <c r="L10" s="442">
        <v>0</v>
      </c>
      <c r="M10" s="166">
        <v>0</v>
      </c>
      <c r="N10" s="205"/>
      <c r="O10" s="206"/>
      <c r="P10" s="50">
        <f>INTERRUPTION!C15</f>
        <v>9</v>
      </c>
      <c r="Q10" s="295">
        <f>INTERRUPTION!D15</f>
        <v>0.50763888888888886</v>
      </c>
      <c r="R10" s="208"/>
      <c r="S10" s="206"/>
      <c r="T10" s="255"/>
      <c r="U10" s="443" t="s">
        <v>164</v>
      </c>
      <c r="V10" s="443" t="s">
        <v>164</v>
      </c>
      <c r="W10" s="443" t="s">
        <v>164</v>
      </c>
      <c r="X10" s="443" t="s">
        <v>164</v>
      </c>
      <c r="Y10" s="443" t="s">
        <v>164</v>
      </c>
    </row>
    <row r="11" spans="1:28" s="479" customFormat="1" ht="20.25" customHeight="1">
      <c r="A11" s="113">
        <v>5</v>
      </c>
      <c r="B11" s="114" t="s">
        <v>135</v>
      </c>
      <c r="C11" s="114" t="s">
        <v>136</v>
      </c>
      <c r="D11" s="111" t="s">
        <v>395</v>
      </c>
      <c r="E11" s="114"/>
      <c r="F11" s="220" t="s">
        <v>350</v>
      </c>
      <c r="G11" s="114" t="s">
        <v>164</v>
      </c>
      <c r="H11" s="114" t="s">
        <v>164</v>
      </c>
      <c r="I11" s="114">
        <f>CONSUMPTION!P17</f>
        <v>0</v>
      </c>
      <c r="J11" s="112" t="str">
        <f>CONSUMPTION!Q17</f>
        <v>-</v>
      </c>
      <c r="K11" s="209" t="str">
        <f>CONSUMPTION!R17</f>
        <v>-</v>
      </c>
      <c r="L11" s="442">
        <v>0</v>
      </c>
      <c r="M11" s="166">
        <v>0</v>
      </c>
      <c r="N11" s="205"/>
      <c r="O11" s="206"/>
      <c r="P11" s="50" t="str">
        <f>INTERRUPTION!C16</f>
        <v>-</v>
      </c>
      <c r="Q11" s="295" t="str">
        <f>INTERRUPTION!D16</f>
        <v>-</v>
      </c>
      <c r="R11" s="208"/>
      <c r="S11" s="206"/>
      <c r="T11" s="255"/>
      <c r="U11" s="443" t="s">
        <v>164</v>
      </c>
      <c r="V11" s="443" t="s">
        <v>164</v>
      </c>
      <c r="W11" s="443" t="s">
        <v>164</v>
      </c>
      <c r="X11" s="443" t="s">
        <v>164</v>
      </c>
      <c r="Y11" s="443" t="s">
        <v>164</v>
      </c>
    </row>
    <row r="12" spans="1:28" s="479" customFormat="1" ht="27" customHeight="1">
      <c r="A12" s="113">
        <v>6</v>
      </c>
      <c r="B12" s="114" t="s">
        <v>135</v>
      </c>
      <c r="C12" s="114" t="s">
        <v>136</v>
      </c>
      <c r="D12" s="111" t="s">
        <v>395</v>
      </c>
      <c r="E12" s="114"/>
      <c r="F12" s="220" t="s">
        <v>351</v>
      </c>
      <c r="G12" s="114" t="s">
        <v>197</v>
      </c>
      <c r="H12" s="114" t="s">
        <v>397</v>
      </c>
      <c r="I12" s="114">
        <f>CONSUMPTION!P18</f>
        <v>2.9333333333333331</v>
      </c>
      <c r="J12" s="112">
        <f>CONSUMPTION!Q18</f>
        <v>0.75</v>
      </c>
      <c r="K12" s="209" t="str">
        <f>CONSUMPTION!R18</f>
        <v>21.6.25</v>
      </c>
      <c r="L12" s="442">
        <v>0</v>
      </c>
      <c r="M12" s="166">
        <v>0</v>
      </c>
      <c r="N12" s="205"/>
      <c r="O12" s="206"/>
      <c r="P12" s="50">
        <f>INTERRUPTION!C17</f>
        <v>10</v>
      </c>
      <c r="Q12" s="295">
        <f>INTERRUPTION!D17</f>
        <v>0.5493055555555556</v>
      </c>
      <c r="R12" s="208"/>
      <c r="S12" s="218"/>
      <c r="T12" s="255"/>
      <c r="U12" s="443" t="s">
        <v>164</v>
      </c>
      <c r="V12" s="443" t="s">
        <v>164</v>
      </c>
      <c r="W12" s="443" t="s">
        <v>164</v>
      </c>
      <c r="X12" s="443" t="s">
        <v>164</v>
      </c>
      <c r="Y12" s="443" t="s">
        <v>164</v>
      </c>
    </row>
    <row r="13" spans="1:28" s="479" customFormat="1" ht="23.25" customHeight="1">
      <c r="A13" s="113">
        <v>7</v>
      </c>
      <c r="B13" s="114" t="s">
        <v>135</v>
      </c>
      <c r="C13" s="114" t="s">
        <v>136</v>
      </c>
      <c r="D13" s="111" t="s">
        <v>395</v>
      </c>
      <c r="E13" s="114"/>
      <c r="F13" s="220" t="s">
        <v>354</v>
      </c>
      <c r="G13" s="114" t="s">
        <v>164</v>
      </c>
      <c r="H13" s="114" t="s">
        <v>164</v>
      </c>
      <c r="I13" s="114" t="str">
        <f>CONSUMPTION!P19</f>
        <v>-</v>
      </c>
      <c r="J13" s="112" t="str">
        <f>CONSUMPTION!Q19</f>
        <v>-</v>
      </c>
      <c r="K13" s="209" t="str">
        <f>CONSUMPTION!R19</f>
        <v>-</v>
      </c>
      <c r="L13" s="442">
        <v>0</v>
      </c>
      <c r="M13" s="166">
        <v>0</v>
      </c>
      <c r="N13" s="205"/>
      <c r="O13" s="206"/>
      <c r="P13" s="50" t="str">
        <f>INTERRUPTION!C18</f>
        <v>-</v>
      </c>
      <c r="Q13" s="295" t="str">
        <f>INTERRUPTION!D18</f>
        <v>-</v>
      </c>
      <c r="R13" s="208"/>
      <c r="S13" s="255"/>
      <c r="T13" s="255"/>
      <c r="U13" s="443" t="s">
        <v>164</v>
      </c>
      <c r="V13" s="443" t="s">
        <v>164</v>
      </c>
      <c r="W13" s="443" t="s">
        <v>164</v>
      </c>
      <c r="X13" s="443" t="s">
        <v>164</v>
      </c>
      <c r="Y13" s="443" t="s">
        <v>164</v>
      </c>
    </row>
    <row r="14" spans="1:28" s="479" customFormat="1" ht="20.25" customHeight="1">
      <c r="A14" s="113">
        <v>8</v>
      </c>
      <c r="B14" s="114" t="s">
        <v>135</v>
      </c>
      <c r="C14" s="114" t="s">
        <v>136</v>
      </c>
      <c r="D14" s="111" t="s">
        <v>395</v>
      </c>
      <c r="E14" s="114"/>
      <c r="F14" s="220" t="s">
        <v>355</v>
      </c>
      <c r="G14" s="114" t="s">
        <v>164</v>
      </c>
      <c r="H14" s="114" t="s">
        <v>164</v>
      </c>
      <c r="I14" s="114" t="str">
        <f>CONSUMPTION!P20</f>
        <v>-</v>
      </c>
      <c r="J14" s="112" t="str">
        <f>CONSUMPTION!Q20</f>
        <v>-</v>
      </c>
      <c r="K14" s="209" t="str">
        <f>CONSUMPTION!R20</f>
        <v>-</v>
      </c>
      <c r="L14" s="442">
        <v>0</v>
      </c>
      <c r="M14" s="166">
        <v>0</v>
      </c>
      <c r="N14" s="205"/>
      <c r="O14" s="206"/>
      <c r="P14" s="50" t="str">
        <f>INTERRUPTION!C19</f>
        <v>-</v>
      </c>
      <c r="Q14" s="295" t="str">
        <f>INTERRUPTION!D19</f>
        <v>-</v>
      </c>
      <c r="R14" s="208"/>
      <c r="S14" s="218"/>
      <c r="T14" s="255"/>
      <c r="U14" s="443" t="s">
        <v>164</v>
      </c>
      <c r="V14" s="443" t="s">
        <v>164</v>
      </c>
      <c r="W14" s="443" t="s">
        <v>164</v>
      </c>
      <c r="X14" s="443" t="s">
        <v>164</v>
      </c>
      <c r="Y14" s="443" t="s">
        <v>164</v>
      </c>
    </row>
    <row r="15" spans="1:28" s="479" customFormat="1" ht="20.25" customHeight="1">
      <c r="A15" s="113">
        <v>9</v>
      </c>
      <c r="B15" s="114" t="s">
        <v>135</v>
      </c>
      <c r="C15" s="114" t="s">
        <v>136</v>
      </c>
      <c r="D15" s="111" t="s">
        <v>395</v>
      </c>
      <c r="E15" s="114"/>
      <c r="F15" s="390" t="s">
        <v>352</v>
      </c>
      <c r="G15" s="111" t="s">
        <v>197</v>
      </c>
      <c r="H15" s="114" t="s">
        <v>398</v>
      </c>
      <c r="I15" s="115">
        <f>CONSUMPTION!P25</f>
        <v>3</v>
      </c>
      <c r="J15" s="116">
        <f>CONSUMPTION!Q25</f>
        <v>0.29166666666666669</v>
      </c>
      <c r="K15" s="210" t="str">
        <f>CONSUMPTION!R25</f>
        <v>30.6.25</v>
      </c>
      <c r="L15" s="442">
        <v>0</v>
      </c>
      <c r="M15" s="166">
        <v>0</v>
      </c>
      <c r="N15" s="205"/>
      <c r="O15" s="206"/>
      <c r="P15" s="50" t="str">
        <f>INTERRUPTION!C20</f>
        <v>-</v>
      </c>
      <c r="Q15" s="295" t="str">
        <f>INTERRUPTION!D20</f>
        <v>-</v>
      </c>
      <c r="R15" s="208"/>
      <c r="S15" s="255"/>
      <c r="T15" s="255"/>
      <c r="U15" s="443" t="s">
        <v>164</v>
      </c>
      <c r="V15" s="443" t="s">
        <v>164</v>
      </c>
      <c r="W15" s="443" t="s">
        <v>164</v>
      </c>
      <c r="X15" s="443" t="s">
        <v>164</v>
      </c>
      <c r="Y15" s="443" t="s">
        <v>164</v>
      </c>
    </row>
    <row r="16" spans="1:28" s="479" customFormat="1" ht="25.5" customHeight="1">
      <c r="A16" s="113">
        <v>10</v>
      </c>
      <c r="B16" s="114" t="s">
        <v>135</v>
      </c>
      <c r="C16" s="114" t="s">
        <v>136</v>
      </c>
      <c r="D16" s="111" t="s">
        <v>395</v>
      </c>
      <c r="E16" s="114"/>
      <c r="F16" s="390" t="s">
        <v>356</v>
      </c>
      <c r="G16" s="114" t="s">
        <v>164</v>
      </c>
      <c r="H16" s="114" t="s">
        <v>164</v>
      </c>
      <c r="I16" s="115" t="str">
        <f>CONSUMPTION!P26</f>
        <v>-</v>
      </c>
      <c r="J16" s="116" t="str">
        <f>CONSUMPTION!Q26</f>
        <v>-</v>
      </c>
      <c r="K16" s="210" t="str">
        <f>CONSUMPTION!R26</f>
        <v>-</v>
      </c>
      <c r="L16" s="442">
        <v>0</v>
      </c>
      <c r="M16" s="166">
        <v>0</v>
      </c>
      <c r="N16" s="205"/>
      <c r="O16" s="206"/>
      <c r="P16" s="50" t="str">
        <f>INTERRUPTION!C21</f>
        <v>-</v>
      </c>
      <c r="Q16" s="295" t="str">
        <f>INTERRUPTION!D21</f>
        <v>-</v>
      </c>
      <c r="R16" s="208"/>
      <c r="S16" s="218"/>
      <c r="T16" s="255"/>
      <c r="U16" s="443" t="s">
        <v>164</v>
      </c>
      <c r="V16" s="443" t="s">
        <v>164</v>
      </c>
      <c r="W16" s="443" t="s">
        <v>164</v>
      </c>
      <c r="X16" s="443" t="s">
        <v>164</v>
      </c>
      <c r="Y16" s="443" t="s">
        <v>164</v>
      </c>
    </row>
    <row r="17" spans="1:25" s="479" customFormat="1" ht="30" customHeight="1">
      <c r="A17" s="113">
        <v>11</v>
      </c>
      <c r="B17" s="114" t="s">
        <v>135</v>
      </c>
      <c r="C17" s="114" t="s">
        <v>136</v>
      </c>
      <c r="D17" s="111" t="s">
        <v>395</v>
      </c>
      <c r="E17" s="114"/>
      <c r="F17" s="390" t="s">
        <v>353</v>
      </c>
      <c r="G17" s="111" t="s">
        <v>197</v>
      </c>
      <c r="H17" s="114" t="s">
        <v>398</v>
      </c>
      <c r="I17" s="115">
        <f>CONSUMPTION!P27</f>
        <v>3.5</v>
      </c>
      <c r="J17" s="116">
        <f>CONSUMPTION!Q27</f>
        <v>0.41666666666666669</v>
      </c>
      <c r="K17" s="210" t="str">
        <f>CONSUMPTION!R27</f>
        <v>6.6.25</v>
      </c>
      <c r="L17" s="442">
        <v>0</v>
      </c>
      <c r="M17" s="166">
        <v>0</v>
      </c>
      <c r="N17" s="205"/>
      <c r="O17" s="206"/>
      <c r="P17" s="50">
        <f>INTERRUPTION!C22</f>
        <v>13</v>
      </c>
      <c r="Q17" s="295">
        <f>INTERRUPTION!D22</f>
        <v>0.9472222222222223</v>
      </c>
      <c r="R17" s="208"/>
      <c r="S17" s="255"/>
      <c r="T17" s="255"/>
      <c r="U17" s="443" t="s">
        <v>164</v>
      </c>
      <c r="V17" s="443" t="s">
        <v>164</v>
      </c>
      <c r="W17" s="443" t="s">
        <v>164</v>
      </c>
      <c r="X17" s="443" t="s">
        <v>164</v>
      </c>
      <c r="Y17" s="443" t="s">
        <v>164</v>
      </c>
    </row>
    <row r="18" spans="1:25" s="479" customFormat="1" ht="30.75" customHeight="1">
      <c r="A18" s="113">
        <v>12</v>
      </c>
      <c r="B18" s="114" t="s">
        <v>135</v>
      </c>
      <c r="C18" s="114" t="s">
        <v>136</v>
      </c>
      <c r="D18" s="111" t="s">
        <v>395</v>
      </c>
      <c r="E18" s="114"/>
      <c r="F18" s="390" t="s">
        <v>357</v>
      </c>
      <c r="G18" s="114" t="s">
        <v>164</v>
      </c>
      <c r="H18" s="114" t="s">
        <v>164</v>
      </c>
      <c r="I18" s="115" t="str">
        <f>CONSUMPTION!P28</f>
        <v>-</v>
      </c>
      <c r="J18" s="116" t="str">
        <f>CONSUMPTION!Q28</f>
        <v>-</v>
      </c>
      <c r="K18" s="210" t="str">
        <f>CONSUMPTION!R28</f>
        <v>-</v>
      </c>
      <c r="L18" s="442">
        <v>0</v>
      </c>
      <c r="M18" s="166">
        <v>0</v>
      </c>
      <c r="N18" s="205"/>
      <c r="O18" s="206"/>
      <c r="P18" s="50" t="str">
        <f>INTERRUPTION!C23</f>
        <v>-</v>
      </c>
      <c r="Q18" s="295" t="str">
        <f>INTERRUPTION!D23</f>
        <v>-</v>
      </c>
      <c r="R18" s="208"/>
      <c r="S18" s="255"/>
      <c r="T18" s="255"/>
      <c r="U18" s="443" t="s">
        <v>164</v>
      </c>
      <c r="V18" s="443" t="s">
        <v>164</v>
      </c>
      <c r="W18" s="443" t="s">
        <v>164</v>
      </c>
      <c r="X18" s="443" t="s">
        <v>164</v>
      </c>
      <c r="Y18" s="443" t="s">
        <v>164</v>
      </c>
    </row>
    <row r="19" spans="1:25" s="479" customFormat="1" ht="32.25" customHeight="1">
      <c r="A19" s="113">
        <v>13</v>
      </c>
      <c r="B19" s="114" t="s">
        <v>135</v>
      </c>
      <c r="C19" s="114" t="s">
        <v>136</v>
      </c>
      <c r="D19" s="111" t="s">
        <v>395</v>
      </c>
      <c r="E19" s="114"/>
      <c r="F19" s="390" t="s">
        <v>358</v>
      </c>
      <c r="G19" s="114" t="s">
        <v>164</v>
      </c>
      <c r="H19" s="114" t="s">
        <v>164</v>
      </c>
      <c r="I19" s="115" t="str">
        <f>CONSUMPTION!P29</f>
        <v>-</v>
      </c>
      <c r="J19" s="116" t="str">
        <f>CONSUMPTION!Q29</f>
        <v>-</v>
      </c>
      <c r="K19" s="210" t="str">
        <f>CONSUMPTION!R29</f>
        <v>-</v>
      </c>
      <c r="L19" s="442">
        <v>0</v>
      </c>
      <c r="M19" s="166">
        <v>0</v>
      </c>
      <c r="N19" s="205"/>
      <c r="O19" s="206"/>
      <c r="P19" s="50">
        <f>INTERRUPTION!C24</f>
        <v>9</v>
      </c>
      <c r="Q19" s="295">
        <f>INTERRUPTION!D24</f>
        <v>0.53888888888888886</v>
      </c>
      <c r="R19" s="208"/>
      <c r="S19" s="218"/>
      <c r="T19" s="255"/>
      <c r="U19" s="443" t="s">
        <v>164</v>
      </c>
      <c r="V19" s="443" t="s">
        <v>164</v>
      </c>
      <c r="W19" s="443" t="s">
        <v>164</v>
      </c>
      <c r="X19" s="443" t="s">
        <v>164</v>
      </c>
      <c r="Y19" s="443" t="s">
        <v>164</v>
      </c>
    </row>
    <row r="20" spans="1:25" s="479" customFormat="1" ht="15.75">
      <c r="A20" s="113">
        <v>14</v>
      </c>
      <c r="B20" s="114" t="s">
        <v>135</v>
      </c>
      <c r="C20" s="114" t="s">
        <v>136</v>
      </c>
      <c r="D20" s="111" t="s">
        <v>395</v>
      </c>
      <c r="E20" s="114"/>
      <c r="F20" s="390" t="s">
        <v>359</v>
      </c>
      <c r="G20" s="114" t="s">
        <v>164</v>
      </c>
      <c r="H20" s="114" t="s">
        <v>164</v>
      </c>
      <c r="I20" s="115" t="str">
        <f>CONSUMPTION!P30</f>
        <v>-</v>
      </c>
      <c r="J20" s="116" t="str">
        <f>CONSUMPTION!Q30</f>
        <v>-</v>
      </c>
      <c r="K20" s="210" t="str">
        <f>CONSUMPTION!R30</f>
        <v>-</v>
      </c>
      <c r="L20" s="442">
        <v>0</v>
      </c>
      <c r="M20" s="166">
        <v>0</v>
      </c>
      <c r="N20" s="205"/>
      <c r="O20" s="206"/>
      <c r="P20" s="50" t="str">
        <f>INTERRUPTION!C25</f>
        <v>-</v>
      </c>
      <c r="Q20" s="295" t="str">
        <f>INTERRUPTION!D25</f>
        <v>-</v>
      </c>
      <c r="R20" s="208"/>
      <c r="S20" s="218"/>
      <c r="T20" s="255"/>
      <c r="U20" s="443" t="s">
        <v>164</v>
      </c>
      <c r="V20" s="443" t="s">
        <v>164</v>
      </c>
      <c r="W20" s="443" t="s">
        <v>164</v>
      </c>
      <c r="X20" s="443" t="s">
        <v>164</v>
      </c>
      <c r="Y20" s="443" t="s">
        <v>164</v>
      </c>
    </row>
    <row r="21" spans="1:25" s="479" customFormat="1" ht="15.75">
      <c r="A21" s="113">
        <v>15</v>
      </c>
      <c r="B21" s="114" t="s">
        <v>135</v>
      </c>
      <c r="C21" s="114" t="s">
        <v>136</v>
      </c>
      <c r="D21" s="111" t="s">
        <v>395</v>
      </c>
      <c r="E21" s="114"/>
      <c r="F21" s="390" t="s">
        <v>360</v>
      </c>
      <c r="G21" s="114" t="s">
        <v>164</v>
      </c>
      <c r="H21" s="114" t="s">
        <v>164</v>
      </c>
      <c r="I21" s="115" t="str">
        <f>CONSUMPTION!P31</f>
        <v>-</v>
      </c>
      <c r="J21" s="116" t="str">
        <f>CONSUMPTION!Q31</f>
        <v>-</v>
      </c>
      <c r="K21" s="210" t="str">
        <f>CONSUMPTION!R31</f>
        <v>-</v>
      </c>
      <c r="L21" s="442">
        <v>0</v>
      </c>
      <c r="M21" s="166">
        <v>0</v>
      </c>
      <c r="N21" s="205"/>
      <c r="O21" s="206"/>
      <c r="P21" s="50" t="str">
        <f>INTERRUPTION!C26</f>
        <v>-</v>
      </c>
      <c r="Q21" s="295" t="str">
        <f>INTERRUPTION!D26</f>
        <v>-</v>
      </c>
      <c r="R21" s="208"/>
      <c r="S21" s="255"/>
      <c r="T21" s="255"/>
      <c r="U21" s="443" t="s">
        <v>164</v>
      </c>
      <c r="V21" s="443" t="s">
        <v>164</v>
      </c>
      <c r="W21" s="443" t="s">
        <v>164</v>
      </c>
      <c r="X21" s="443" t="s">
        <v>164</v>
      </c>
      <c r="Y21" s="443" t="s">
        <v>164</v>
      </c>
    </row>
    <row r="22" spans="1:25" s="479" customFormat="1" ht="29.25" customHeight="1">
      <c r="A22" s="113">
        <v>16</v>
      </c>
      <c r="B22" s="114" t="s">
        <v>135</v>
      </c>
      <c r="C22" s="114" t="s">
        <v>136</v>
      </c>
      <c r="D22" s="111" t="s">
        <v>395</v>
      </c>
      <c r="E22" s="114"/>
      <c r="F22" s="390" t="s">
        <v>361</v>
      </c>
      <c r="G22" s="114" t="s">
        <v>197</v>
      </c>
      <c r="H22" s="114"/>
      <c r="I22" s="115" t="str">
        <f>CONSUMPTION!P32</f>
        <v>-</v>
      </c>
      <c r="J22" s="116" t="str">
        <f>CONSUMPTION!Q32</f>
        <v>-</v>
      </c>
      <c r="K22" s="210" t="str">
        <f>CONSUMPTION!R32</f>
        <v>-</v>
      </c>
      <c r="L22" s="442">
        <v>0</v>
      </c>
      <c r="M22" s="166">
        <v>0</v>
      </c>
      <c r="N22" s="205"/>
      <c r="O22" s="206"/>
      <c r="P22" s="50" t="str">
        <f>INTERRUPTION!C27</f>
        <v>-</v>
      </c>
      <c r="Q22" s="295" t="str">
        <f>INTERRUPTION!D27</f>
        <v>-</v>
      </c>
      <c r="R22" s="208"/>
      <c r="S22" s="255"/>
      <c r="T22" s="255"/>
      <c r="U22" s="443" t="s">
        <v>164</v>
      </c>
      <c r="V22" s="443" t="s">
        <v>164</v>
      </c>
      <c r="W22" s="443" t="s">
        <v>164</v>
      </c>
      <c r="X22" s="443" t="s">
        <v>164</v>
      </c>
      <c r="Y22" s="443" t="s">
        <v>164</v>
      </c>
    </row>
    <row r="23" spans="1:25" s="479" customFormat="1"/>
  </sheetData>
  <mergeCells count="22">
    <mergeCell ref="U4:Y6"/>
    <mergeCell ref="L5:M5"/>
    <mergeCell ref="N5:O5"/>
    <mergeCell ref="P5:Q5"/>
    <mergeCell ref="R5:S5"/>
    <mergeCell ref="T4:T6"/>
    <mergeCell ref="V2:Y2"/>
    <mergeCell ref="A1:L1"/>
    <mergeCell ref="I4:I6"/>
    <mergeCell ref="J4:J6"/>
    <mergeCell ref="K4:K6"/>
    <mergeCell ref="L4:O4"/>
    <mergeCell ref="L3:S3"/>
    <mergeCell ref="A4:A6"/>
    <mergeCell ref="B4:B6"/>
    <mergeCell ref="C4:C6"/>
    <mergeCell ref="D4:D6"/>
    <mergeCell ref="E4:E6"/>
    <mergeCell ref="F4:F6"/>
    <mergeCell ref="G4:G6"/>
    <mergeCell ref="H4:H6"/>
    <mergeCell ref="P4:S4"/>
  </mergeCells>
  <pageMargins left="0.44" right="0.31" top="0.32" bottom="0.28999999999999998" header="0.75" footer="0.3"/>
  <pageSetup paperSize="306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45"/>
  <sheetViews>
    <sheetView topLeftCell="A7" zoomScale="60" zoomScaleNormal="60" zoomScaleSheetLayoutView="75" workbookViewId="0">
      <selection activeCell="Z29" sqref="Z29"/>
    </sheetView>
  </sheetViews>
  <sheetFormatPr defaultColWidth="9" defaultRowHeight="15.75"/>
  <cols>
    <col min="1" max="1" width="4.5703125" style="52" customWidth="1"/>
    <col min="2" max="2" width="27.85546875" style="52" customWidth="1"/>
    <col min="3" max="3" width="5.85546875" style="52" customWidth="1"/>
    <col min="4" max="4" width="12.85546875" style="588" customWidth="1"/>
    <col min="5" max="5" width="5.7109375" style="52" customWidth="1"/>
    <col min="6" max="6" width="13.140625" style="52" customWidth="1"/>
    <col min="7" max="7" width="5.42578125" style="52" customWidth="1"/>
    <col min="8" max="8" width="11.85546875" style="52" customWidth="1"/>
    <col min="9" max="9" width="6.85546875" style="52" customWidth="1"/>
    <col min="10" max="10" width="13.5703125" style="52" customWidth="1"/>
    <col min="11" max="11" width="6.42578125" style="52" customWidth="1"/>
    <col min="12" max="12" width="10.85546875" style="52" customWidth="1"/>
    <col min="13" max="13" width="11.140625" style="52" customWidth="1"/>
    <col min="14" max="14" width="13.140625" style="52" customWidth="1"/>
    <col min="15" max="15" width="6.140625" style="52" customWidth="1"/>
    <col min="16" max="16" width="13.5703125" style="52" customWidth="1"/>
    <col min="17" max="17" width="5.85546875" style="52" customWidth="1"/>
    <col min="18" max="18" width="12.85546875" style="52" customWidth="1"/>
    <col min="19" max="19" width="6.7109375" style="52" customWidth="1"/>
    <col min="20" max="20" width="12.85546875" style="52" customWidth="1"/>
    <col min="21" max="21" width="5.85546875" style="52" customWidth="1"/>
    <col min="22" max="22" width="18" style="52" customWidth="1"/>
    <col min="23" max="23" width="9.85546875" style="52" customWidth="1"/>
    <col min="24" max="24" width="15.140625" style="52" customWidth="1"/>
    <col min="25" max="25" width="6.140625" style="52" customWidth="1"/>
    <col min="26" max="26" width="15" style="52" customWidth="1"/>
    <col min="27" max="27" width="16.140625" style="52" customWidth="1"/>
    <col min="28" max="28" width="16" style="52" customWidth="1"/>
    <col min="29" max="29" width="10.5703125" style="52" hidden="1" customWidth="1"/>
    <col min="30" max="31" width="12.7109375" style="52" hidden="1" customWidth="1"/>
    <col min="32" max="38" width="9" style="52" hidden="1" customWidth="1"/>
    <col min="39" max="39" width="13.140625" style="52" bestFit="1" customWidth="1"/>
    <col min="40" max="16384" width="9" style="52"/>
  </cols>
  <sheetData>
    <row r="1" spans="1:40" ht="41.25" customHeight="1">
      <c r="A1" s="753" t="s">
        <v>51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  <c r="R1" s="753"/>
      <c r="S1" s="753"/>
      <c r="T1" s="753"/>
      <c r="U1" s="753"/>
      <c r="V1" s="753"/>
      <c r="W1" s="753"/>
      <c r="X1" s="753"/>
      <c r="Y1" s="753"/>
      <c r="Z1" s="753"/>
    </row>
    <row r="2" spans="1:40" ht="19.5" customHeight="1">
      <c r="A2" s="754" t="s">
        <v>456</v>
      </c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648"/>
      <c r="Z2" s="755"/>
    </row>
    <row r="3" spans="1:40" ht="29.25" customHeight="1">
      <c r="A3" s="756" t="s">
        <v>214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  <c r="Z3" s="756"/>
    </row>
    <row r="4" spans="1:40" ht="24" customHeight="1">
      <c r="A4" s="757" t="s">
        <v>71</v>
      </c>
      <c r="B4" s="758" t="s">
        <v>72</v>
      </c>
      <c r="C4" s="757" t="s">
        <v>73</v>
      </c>
      <c r="D4" s="757"/>
      <c r="E4" s="757" t="s">
        <v>74</v>
      </c>
      <c r="F4" s="757"/>
      <c r="G4" s="757"/>
      <c r="H4" s="757"/>
      <c r="I4" s="757"/>
      <c r="J4" s="757"/>
      <c r="K4" s="757"/>
      <c r="L4" s="757"/>
      <c r="M4" s="757" t="s">
        <v>109</v>
      </c>
      <c r="N4" s="757"/>
      <c r="O4" s="757" t="s">
        <v>45</v>
      </c>
      <c r="P4" s="757"/>
      <c r="Q4" s="757" t="s">
        <v>75</v>
      </c>
      <c r="R4" s="757"/>
      <c r="S4" s="757"/>
      <c r="T4" s="757"/>
      <c r="U4" s="757" t="s">
        <v>76</v>
      </c>
      <c r="V4" s="757"/>
      <c r="W4" s="757" t="s">
        <v>269</v>
      </c>
      <c r="X4" s="757"/>
      <c r="Y4" s="757" t="s">
        <v>108</v>
      </c>
      <c r="Z4" s="757"/>
      <c r="AA4" s="53"/>
    </row>
    <row r="5" spans="1:40" ht="59.25" customHeight="1">
      <c r="A5" s="757"/>
      <c r="B5" s="758"/>
      <c r="C5" s="757" t="s">
        <v>77</v>
      </c>
      <c r="D5" s="759" t="s">
        <v>44</v>
      </c>
      <c r="E5" s="757" t="s">
        <v>78</v>
      </c>
      <c r="F5" s="757"/>
      <c r="G5" s="757" t="s">
        <v>79</v>
      </c>
      <c r="H5" s="757"/>
      <c r="I5" s="757" t="s">
        <v>334</v>
      </c>
      <c r="J5" s="757"/>
      <c r="K5" s="760" t="s">
        <v>252</v>
      </c>
      <c r="L5" s="761"/>
      <c r="M5" s="757"/>
      <c r="N5" s="757"/>
      <c r="O5" s="757"/>
      <c r="P5" s="757"/>
      <c r="Q5" s="757" t="s">
        <v>80</v>
      </c>
      <c r="R5" s="757"/>
      <c r="S5" s="757" t="s">
        <v>81</v>
      </c>
      <c r="T5" s="757"/>
      <c r="U5" s="757"/>
      <c r="V5" s="757"/>
      <c r="W5" s="757"/>
      <c r="X5" s="757"/>
      <c r="Y5" s="757"/>
      <c r="Z5" s="757"/>
      <c r="AA5" s="53"/>
    </row>
    <row r="6" spans="1:40" ht="36.75" customHeight="1">
      <c r="A6" s="757"/>
      <c r="B6" s="758"/>
      <c r="C6" s="757"/>
      <c r="D6" s="759"/>
      <c r="E6" s="293" t="s">
        <v>77</v>
      </c>
      <c r="F6" s="293" t="s">
        <v>44</v>
      </c>
      <c r="G6" s="293" t="s">
        <v>77</v>
      </c>
      <c r="H6" s="293" t="s">
        <v>44</v>
      </c>
      <c r="I6" s="293" t="s">
        <v>77</v>
      </c>
      <c r="J6" s="293" t="s">
        <v>44</v>
      </c>
      <c r="K6" s="293" t="s">
        <v>77</v>
      </c>
      <c r="L6" s="293" t="s">
        <v>44</v>
      </c>
      <c r="M6" s="293" t="s">
        <v>77</v>
      </c>
      <c r="N6" s="293" t="s">
        <v>44</v>
      </c>
      <c r="O6" s="293" t="s">
        <v>77</v>
      </c>
      <c r="P6" s="293" t="s">
        <v>44</v>
      </c>
      <c r="Q6" s="293" t="s">
        <v>77</v>
      </c>
      <c r="R6" s="293" t="s">
        <v>44</v>
      </c>
      <c r="S6" s="293" t="s">
        <v>77</v>
      </c>
      <c r="T6" s="293" t="s">
        <v>44</v>
      </c>
      <c r="U6" s="293" t="s">
        <v>77</v>
      </c>
      <c r="V6" s="293" t="s">
        <v>44</v>
      </c>
      <c r="W6" s="293" t="s">
        <v>77</v>
      </c>
      <c r="X6" s="293" t="s">
        <v>44</v>
      </c>
      <c r="Y6" s="293" t="s">
        <v>77</v>
      </c>
      <c r="Z6" s="293" t="s">
        <v>44</v>
      </c>
      <c r="AA6" s="167"/>
      <c r="AB6" s="148"/>
    </row>
    <row r="7" spans="1:40" s="65" customFormat="1" ht="35.1" customHeight="1">
      <c r="A7" s="165">
        <v>1</v>
      </c>
      <c r="B7" s="485" t="s">
        <v>438</v>
      </c>
      <c r="C7" s="290">
        <v>1</v>
      </c>
      <c r="D7" s="302">
        <v>0.30694444444444441</v>
      </c>
      <c r="E7" s="290">
        <v>0</v>
      </c>
      <c r="F7" s="302">
        <v>0</v>
      </c>
      <c r="G7" s="290">
        <v>0</v>
      </c>
      <c r="H7" s="302">
        <v>0</v>
      </c>
      <c r="I7" s="290">
        <v>0</v>
      </c>
      <c r="J7" s="302">
        <v>0</v>
      </c>
      <c r="K7" s="290">
        <v>0</v>
      </c>
      <c r="L7" s="302">
        <v>0</v>
      </c>
      <c r="M7" s="290">
        <f>E7+G7+I7+K7</f>
        <v>0</v>
      </c>
      <c r="N7" s="302">
        <f>F7+H7+J7+L7</f>
        <v>0</v>
      </c>
      <c r="O7" s="290">
        <v>0</v>
      </c>
      <c r="P7" s="302">
        <v>0</v>
      </c>
      <c r="Q7" s="290">
        <v>0</v>
      </c>
      <c r="R7" s="302">
        <v>0</v>
      </c>
      <c r="S7" s="290">
        <v>0</v>
      </c>
      <c r="T7" s="302">
        <v>0</v>
      </c>
      <c r="U7" s="434">
        <v>30</v>
      </c>
      <c r="V7" s="355">
        <v>29.693055555555556</v>
      </c>
      <c r="W7" s="303">
        <f>C7+M7+O7+S7</f>
        <v>1</v>
      </c>
      <c r="X7" s="302">
        <f>D7+N7+P7+T7</f>
        <v>0.30694444444444441</v>
      </c>
      <c r="Y7" s="309">
        <v>30</v>
      </c>
      <c r="Z7" s="270">
        <v>30</v>
      </c>
      <c r="AA7" s="602">
        <f>X7+V7+T7+R7</f>
        <v>30</v>
      </c>
      <c r="AB7" s="155"/>
      <c r="AC7" s="156"/>
      <c r="AD7" s="157"/>
      <c r="AE7" s="158"/>
      <c r="AF7" s="156"/>
      <c r="AG7" s="159"/>
      <c r="AH7" s="150"/>
      <c r="AI7" s="159"/>
      <c r="AJ7" s="158"/>
      <c r="AK7" s="150"/>
      <c r="AL7" s="158"/>
      <c r="AM7" s="156"/>
      <c r="AN7" s="158"/>
    </row>
    <row r="8" spans="1:40" s="65" customFormat="1" ht="35.1" customHeight="1">
      <c r="A8" s="165">
        <v>3</v>
      </c>
      <c r="B8" s="485" t="s">
        <v>401</v>
      </c>
      <c r="C8" s="290">
        <v>1</v>
      </c>
      <c r="D8" s="302">
        <v>0.30694444444444441</v>
      </c>
      <c r="E8" s="290">
        <v>0</v>
      </c>
      <c r="F8" s="302">
        <v>0</v>
      </c>
      <c r="G8" s="290">
        <v>0</v>
      </c>
      <c r="H8" s="302">
        <v>0</v>
      </c>
      <c r="I8" s="290">
        <v>0</v>
      </c>
      <c r="J8" s="302">
        <v>0</v>
      </c>
      <c r="K8" s="290">
        <v>0</v>
      </c>
      <c r="L8" s="302">
        <v>0</v>
      </c>
      <c r="M8" s="290">
        <f t="shared" ref="M8:N11" si="0">E8+G8+I8+K8</f>
        <v>0</v>
      </c>
      <c r="N8" s="302">
        <f t="shared" si="0"/>
        <v>0</v>
      </c>
      <c r="O8" s="290">
        <v>0</v>
      </c>
      <c r="P8" s="302">
        <v>0</v>
      </c>
      <c r="Q8" s="290">
        <v>0</v>
      </c>
      <c r="R8" s="302">
        <v>0</v>
      </c>
      <c r="S8" s="290">
        <v>0</v>
      </c>
      <c r="T8" s="302">
        <v>0</v>
      </c>
      <c r="U8" s="434">
        <v>30</v>
      </c>
      <c r="V8" s="355">
        <v>29.693055555555556</v>
      </c>
      <c r="W8" s="303">
        <f t="shared" ref="W8:W9" si="1">C8+M8+O8+S8</f>
        <v>1</v>
      </c>
      <c r="X8" s="302">
        <f t="shared" ref="X8:X31" si="2">D8+N8+P8+T8</f>
        <v>0.30694444444444441</v>
      </c>
      <c r="Y8" s="387">
        <v>30</v>
      </c>
      <c r="Z8" s="270">
        <v>30</v>
      </c>
      <c r="AA8" s="602">
        <f t="shared" ref="AA8:AA31" si="3">X8+V8+T8+R8</f>
        <v>30</v>
      </c>
      <c r="AB8" s="155"/>
      <c r="AC8" s="162"/>
      <c r="AD8" s="160"/>
      <c r="AE8" s="156"/>
      <c r="AF8" s="158"/>
      <c r="AG8" s="159"/>
      <c r="AH8" s="161"/>
      <c r="AI8" s="159"/>
      <c r="AJ8" s="158"/>
      <c r="AK8" s="150"/>
      <c r="AL8" s="158"/>
      <c r="AM8" s="158"/>
      <c r="AN8" s="158"/>
    </row>
    <row r="9" spans="1:40" s="65" customFormat="1" ht="35.1" customHeight="1" thickBot="1">
      <c r="A9" s="165">
        <v>4</v>
      </c>
      <c r="B9" s="485" t="s">
        <v>402</v>
      </c>
      <c r="C9" s="290">
        <v>1</v>
      </c>
      <c r="D9" s="302">
        <v>0.30694444444444441</v>
      </c>
      <c r="E9" s="290">
        <v>0</v>
      </c>
      <c r="F9" s="302">
        <v>0</v>
      </c>
      <c r="G9" s="290">
        <v>0</v>
      </c>
      <c r="H9" s="302">
        <v>0</v>
      </c>
      <c r="I9" s="290">
        <v>0</v>
      </c>
      <c r="J9" s="302">
        <v>0</v>
      </c>
      <c r="K9" s="290">
        <v>0</v>
      </c>
      <c r="L9" s="302">
        <v>0</v>
      </c>
      <c r="M9" s="290">
        <f t="shared" si="0"/>
        <v>0</v>
      </c>
      <c r="N9" s="302">
        <f t="shared" si="0"/>
        <v>0</v>
      </c>
      <c r="O9" s="290">
        <v>0</v>
      </c>
      <c r="P9" s="302">
        <v>0</v>
      </c>
      <c r="Q9" s="290">
        <v>0</v>
      </c>
      <c r="R9" s="302">
        <v>0</v>
      </c>
      <c r="S9" s="290">
        <v>0</v>
      </c>
      <c r="T9" s="302">
        <v>0</v>
      </c>
      <c r="U9" s="434">
        <v>30</v>
      </c>
      <c r="V9" s="355">
        <v>29.693055555555556</v>
      </c>
      <c r="W9" s="303">
        <f t="shared" si="1"/>
        <v>1</v>
      </c>
      <c r="X9" s="302">
        <f t="shared" si="2"/>
        <v>0.30694444444444441</v>
      </c>
      <c r="Y9" s="387">
        <v>30</v>
      </c>
      <c r="Z9" s="270">
        <v>30</v>
      </c>
      <c r="AA9" s="602">
        <f t="shared" si="3"/>
        <v>30</v>
      </c>
      <c r="AB9" s="155"/>
      <c r="AC9" s="160"/>
      <c r="AD9" s="157"/>
      <c r="AE9" s="154"/>
      <c r="AF9" s="158"/>
      <c r="AG9" s="159"/>
      <c r="AH9" s="150"/>
      <c r="AI9" s="159"/>
      <c r="AJ9" s="158"/>
      <c r="AK9" s="150"/>
      <c r="AL9" s="158"/>
      <c r="AM9" s="158"/>
      <c r="AN9" s="158"/>
    </row>
    <row r="10" spans="1:40" s="65" customFormat="1" ht="35.1" customHeight="1">
      <c r="A10" s="165">
        <v>5</v>
      </c>
      <c r="B10" s="485" t="s">
        <v>403</v>
      </c>
      <c r="C10" s="290">
        <v>1</v>
      </c>
      <c r="D10" s="302">
        <v>0.30694444444444441</v>
      </c>
      <c r="E10" s="290">
        <v>0</v>
      </c>
      <c r="F10" s="302">
        <v>0</v>
      </c>
      <c r="G10" s="290">
        <v>0</v>
      </c>
      <c r="H10" s="302">
        <v>0</v>
      </c>
      <c r="I10" s="290">
        <v>0</v>
      </c>
      <c r="J10" s="302">
        <v>0</v>
      </c>
      <c r="K10" s="290">
        <v>0</v>
      </c>
      <c r="L10" s="302">
        <v>0</v>
      </c>
      <c r="M10" s="290">
        <f t="shared" si="0"/>
        <v>0</v>
      </c>
      <c r="N10" s="302">
        <f t="shared" si="0"/>
        <v>0</v>
      </c>
      <c r="O10" s="290">
        <v>0</v>
      </c>
      <c r="P10" s="302">
        <v>0</v>
      </c>
      <c r="Q10" s="290">
        <v>0</v>
      </c>
      <c r="R10" s="302">
        <v>0</v>
      </c>
      <c r="S10" s="290">
        <v>0</v>
      </c>
      <c r="T10" s="302">
        <v>0</v>
      </c>
      <c r="U10" s="434">
        <v>30</v>
      </c>
      <c r="V10" s="355">
        <v>29.693055555555556</v>
      </c>
      <c r="W10" s="303">
        <f>C10+M10+O10</f>
        <v>1</v>
      </c>
      <c r="X10" s="302">
        <f>D10+N10+P10</f>
        <v>0.30694444444444441</v>
      </c>
      <c r="Y10" s="387">
        <v>30</v>
      </c>
      <c r="Z10" s="270">
        <v>30</v>
      </c>
      <c r="AA10" s="602">
        <f t="shared" si="3"/>
        <v>30</v>
      </c>
      <c r="AB10" s="155"/>
      <c r="AC10" s="163"/>
      <c r="AD10" s="150"/>
      <c r="AE10" s="158"/>
      <c r="AF10" s="158"/>
      <c r="AG10" s="159"/>
      <c r="AH10" s="150"/>
      <c r="AI10" s="159"/>
      <c r="AJ10" s="158"/>
      <c r="AK10" s="150"/>
      <c r="AL10" s="158"/>
      <c r="AM10" s="158"/>
      <c r="AN10" s="158"/>
    </row>
    <row r="11" spans="1:40" s="592" customFormat="1" ht="35.1" customHeight="1" thickBot="1">
      <c r="A11" s="207">
        <v>6</v>
      </c>
      <c r="B11" s="589" t="s">
        <v>404</v>
      </c>
      <c r="C11" s="290">
        <v>1</v>
      </c>
      <c r="D11" s="302">
        <v>0.30694444444444441</v>
      </c>
      <c r="E11" s="290">
        <v>0</v>
      </c>
      <c r="F11" s="302">
        <v>0</v>
      </c>
      <c r="G11" s="290">
        <v>0</v>
      </c>
      <c r="H11" s="302">
        <v>0</v>
      </c>
      <c r="I11" s="290">
        <v>0</v>
      </c>
      <c r="J11" s="302">
        <v>0</v>
      </c>
      <c r="K11" s="290">
        <v>0</v>
      </c>
      <c r="L11" s="302">
        <v>0</v>
      </c>
      <c r="M11" s="290">
        <f t="shared" si="0"/>
        <v>0</v>
      </c>
      <c r="N11" s="302">
        <f t="shared" si="0"/>
        <v>0</v>
      </c>
      <c r="O11" s="290">
        <v>0</v>
      </c>
      <c r="P11" s="302">
        <v>0</v>
      </c>
      <c r="Q11" s="290">
        <v>0</v>
      </c>
      <c r="R11" s="302">
        <v>0</v>
      </c>
      <c r="S11" s="290">
        <v>0</v>
      </c>
      <c r="T11" s="302">
        <v>0</v>
      </c>
      <c r="U11" s="208">
        <v>30</v>
      </c>
      <c r="V11" s="355">
        <v>29.693055555555556</v>
      </c>
      <c r="W11" s="303">
        <f>S11+O11</f>
        <v>0</v>
      </c>
      <c r="X11" s="302">
        <f t="shared" si="2"/>
        <v>0.30694444444444441</v>
      </c>
      <c r="Y11" s="208">
        <v>30</v>
      </c>
      <c r="Z11" s="270">
        <v>30</v>
      </c>
      <c r="AA11" s="603">
        <f t="shared" si="3"/>
        <v>30</v>
      </c>
      <c r="AB11" s="155"/>
      <c r="AC11" s="590"/>
      <c r="AD11" s="591" t="e">
        <f>#REF!-#REF!-#REF!</f>
        <v>#REF!</v>
      </c>
      <c r="AE11" s="154">
        <f>AA5-AD5</f>
        <v>0</v>
      </c>
      <c r="AG11" s="593"/>
      <c r="AH11" s="591"/>
      <c r="AI11" s="593"/>
      <c r="AK11" s="591"/>
    </row>
    <row r="12" spans="1:40" s="379" customFormat="1" ht="35.1" customHeight="1">
      <c r="A12" s="577">
        <v>9</v>
      </c>
      <c r="B12" s="598" t="s">
        <v>348</v>
      </c>
      <c r="C12" s="578">
        <v>6</v>
      </c>
      <c r="D12" s="579">
        <v>0.41041666666666665</v>
      </c>
      <c r="E12" s="578">
        <v>3</v>
      </c>
      <c r="F12" s="579">
        <v>9.7222222222222224E-3</v>
      </c>
      <c r="G12" s="578">
        <v>2</v>
      </c>
      <c r="H12" s="579">
        <v>1.7361111111111112E-2</v>
      </c>
      <c r="I12" s="578">
        <v>1</v>
      </c>
      <c r="J12" s="579">
        <v>3.472222222222222E-3</v>
      </c>
      <c r="K12" s="578">
        <v>0</v>
      </c>
      <c r="L12" s="579">
        <v>0</v>
      </c>
      <c r="M12" s="577">
        <f>E12+G12+I12</f>
        <v>6</v>
      </c>
      <c r="N12" s="580">
        <f>F12+H12+J12</f>
        <v>3.0555555555555558E-2</v>
      </c>
      <c r="O12" s="578">
        <v>0</v>
      </c>
      <c r="P12" s="302">
        <v>0</v>
      </c>
      <c r="Q12" s="578">
        <v>0</v>
      </c>
      <c r="R12" s="579">
        <v>0</v>
      </c>
      <c r="S12" s="578">
        <v>0</v>
      </c>
      <c r="T12" s="579">
        <v>0</v>
      </c>
      <c r="U12" s="577">
        <v>30</v>
      </c>
      <c r="V12" s="581">
        <v>29.559027777777775</v>
      </c>
      <c r="W12" s="582">
        <f>S12+O12</f>
        <v>0</v>
      </c>
      <c r="X12" s="302">
        <f t="shared" si="2"/>
        <v>0.44097222222222221</v>
      </c>
      <c r="Y12" s="577">
        <v>30</v>
      </c>
      <c r="Z12" s="270">
        <v>30</v>
      </c>
      <c r="AA12" s="603">
        <f t="shared" si="3"/>
        <v>29.999999999999996</v>
      </c>
      <c r="AB12" s="378" t="s">
        <v>337</v>
      </c>
    </row>
    <row r="13" spans="1:40" s="588" customFormat="1" ht="35.1" customHeight="1">
      <c r="A13" s="208">
        <v>10</v>
      </c>
      <c r="B13" s="594" t="s">
        <v>349</v>
      </c>
      <c r="C13" s="290">
        <v>14</v>
      </c>
      <c r="D13" s="302">
        <v>0.60277777777777775</v>
      </c>
      <c r="E13" s="290">
        <v>14</v>
      </c>
      <c r="F13" s="302">
        <v>0.11180555555555556</v>
      </c>
      <c r="G13" s="290">
        <v>7</v>
      </c>
      <c r="H13" s="302">
        <v>6.3888888888888884E-2</v>
      </c>
      <c r="I13" s="290">
        <v>1</v>
      </c>
      <c r="J13" s="302">
        <v>6.2499999999999995E-3</v>
      </c>
      <c r="K13" s="290">
        <v>0</v>
      </c>
      <c r="L13" s="302">
        <v>0</v>
      </c>
      <c r="M13" s="208">
        <f t="shared" ref="M13:M29" si="4">E13+G13+I13</f>
        <v>22</v>
      </c>
      <c r="N13" s="218">
        <f t="shared" ref="N13:N29" si="5">F13+H13+J13</f>
        <v>0.18194444444444444</v>
      </c>
      <c r="O13" s="290">
        <f>O7</f>
        <v>0</v>
      </c>
      <c r="P13" s="302">
        <v>0</v>
      </c>
      <c r="Q13" s="290">
        <v>0</v>
      </c>
      <c r="R13" s="302">
        <v>0</v>
      </c>
      <c r="S13" s="290">
        <v>0</v>
      </c>
      <c r="T13" s="302">
        <v>0</v>
      </c>
      <c r="U13" s="208">
        <v>30</v>
      </c>
      <c r="V13" s="294">
        <v>29.215277777777775</v>
      </c>
      <c r="W13" s="303">
        <f t="shared" ref="W13:W29" si="6">S13+O13</f>
        <v>0</v>
      </c>
      <c r="X13" s="302">
        <f t="shared" si="2"/>
        <v>0.78472222222222221</v>
      </c>
      <c r="Y13" s="208">
        <v>30</v>
      </c>
      <c r="Z13" s="270">
        <v>30</v>
      </c>
      <c r="AA13" s="603">
        <f t="shared" si="3"/>
        <v>29.999999999999996</v>
      </c>
      <c r="AB13" s="599"/>
    </row>
    <row r="14" spans="1:40" s="588" customFormat="1" ht="35.1" customHeight="1">
      <c r="A14" s="208">
        <v>11</v>
      </c>
      <c r="B14" s="594" t="s">
        <v>433</v>
      </c>
      <c r="C14" s="290" t="s">
        <v>164</v>
      </c>
      <c r="D14" s="302" t="s">
        <v>164</v>
      </c>
      <c r="E14" s="290" t="s">
        <v>164</v>
      </c>
      <c r="F14" s="302" t="s">
        <v>164</v>
      </c>
      <c r="G14" s="290" t="s">
        <v>164</v>
      </c>
      <c r="H14" s="302" t="s">
        <v>164</v>
      </c>
      <c r="I14" s="290" t="s">
        <v>164</v>
      </c>
      <c r="J14" s="302" t="s">
        <v>164</v>
      </c>
      <c r="K14" s="290" t="s">
        <v>164</v>
      </c>
      <c r="L14" s="302" t="s">
        <v>164</v>
      </c>
      <c r="M14" s="605" t="s">
        <v>164</v>
      </c>
      <c r="N14" s="218" t="s">
        <v>164</v>
      </c>
      <c r="O14" s="290" t="s">
        <v>164</v>
      </c>
      <c r="P14" s="302" t="s">
        <v>164</v>
      </c>
      <c r="Q14" s="290" t="s">
        <v>164</v>
      </c>
      <c r="R14" s="302" t="s">
        <v>164</v>
      </c>
      <c r="S14" s="290" t="s">
        <v>164</v>
      </c>
      <c r="T14" s="302" t="s">
        <v>164</v>
      </c>
      <c r="U14" s="290" t="s">
        <v>164</v>
      </c>
      <c r="V14" s="294" t="s">
        <v>164</v>
      </c>
      <c r="W14" s="303" t="s">
        <v>164</v>
      </c>
      <c r="X14" s="302" t="s">
        <v>164</v>
      </c>
      <c r="Y14" s="605" t="s">
        <v>164</v>
      </c>
      <c r="Z14" s="294" t="s">
        <v>164</v>
      </c>
      <c r="AA14" s="603" t="s">
        <v>164</v>
      </c>
      <c r="AB14" s="599"/>
    </row>
    <row r="15" spans="1:40" s="588" customFormat="1" ht="35.1" customHeight="1">
      <c r="A15" s="208">
        <v>12</v>
      </c>
      <c r="B15" s="594" t="s">
        <v>434</v>
      </c>
      <c r="C15" s="290">
        <v>9</v>
      </c>
      <c r="D15" s="302">
        <v>0.50763888888888886</v>
      </c>
      <c r="E15" s="290">
        <v>8</v>
      </c>
      <c r="F15" s="302">
        <v>6.7361111111111108E-2</v>
      </c>
      <c r="G15" s="290">
        <v>3</v>
      </c>
      <c r="H15" s="302">
        <v>0.12847222222222224</v>
      </c>
      <c r="I15" s="290">
        <f>'[1]Int '!$F$9</f>
        <v>1</v>
      </c>
      <c r="J15" s="302">
        <v>3.472222222222222E-3</v>
      </c>
      <c r="K15" s="290">
        <v>0</v>
      </c>
      <c r="L15" s="302">
        <v>0</v>
      </c>
      <c r="M15" s="208">
        <f t="shared" si="4"/>
        <v>12</v>
      </c>
      <c r="N15" s="218">
        <f t="shared" si="5"/>
        <v>0.19930555555555557</v>
      </c>
      <c r="O15" s="290">
        <f>O7</f>
        <v>0</v>
      </c>
      <c r="P15" s="302">
        <v>0</v>
      </c>
      <c r="Q15" s="290">
        <v>0</v>
      </c>
      <c r="R15" s="302">
        <v>0</v>
      </c>
      <c r="S15" s="290">
        <v>0</v>
      </c>
      <c r="T15" s="302">
        <v>0</v>
      </c>
      <c r="U15" s="208">
        <v>30</v>
      </c>
      <c r="V15" s="294">
        <v>29.293055555555554</v>
      </c>
      <c r="W15" s="303">
        <f t="shared" si="6"/>
        <v>0</v>
      </c>
      <c r="X15" s="302">
        <f t="shared" si="2"/>
        <v>0.70694444444444438</v>
      </c>
      <c r="Y15" s="208">
        <v>30</v>
      </c>
      <c r="Z15" s="270">
        <v>30</v>
      </c>
      <c r="AA15" s="603">
        <f t="shared" si="3"/>
        <v>30</v>
      </c>
      <c r="AB15" s="599"/>
      <c r="AM15" s="599"/>
    </row>
    <row r="16" spans="1:40" s="379" customFormat="1" ht="35.1" customHeight="1">
      <c r="A16" s="208">
        <v>13</v>
      </c>
      <c r="B16" s="600" t="s">
        <v>350</v>
      </c>
      <c r="C16" s="290" t="s">
        <v>164</v>
      </c>
      <c r="D16" s="302" t="s">
        <v>164</v>
      </c>
      <c r="E16" s="290" t="s">
        <v>164</v>
      </c>
      <c r="F16" s="302" t="s">
        <v>164</v>
      </c>
      <c r="G16" s="290" t="s">
        <v>164</v>
      </c>
      <c r="H16" s="302" t="s">
        <v>164</v>
      </c>
      <c r="I16" s="290" t="s">
        <v>164</v>
      </c>
      <c r="J16" s="302" t="s">
        <v>164</v>
      </c>
      <c r="K16" s="290" t="s">
        <v>164</v>
      </c>
      <c r="L16" s="302" t="s">
        <v>164</v>
      </c>
      <c r="M16" s="605" t="s">
        <v>164</v>
      </c>
      <c r="N16" s="218" t="s">
        <v>164</v>
      </c>
      <c r="O16" s="290" t="s">
        <v>164</v>
      </c>
      <c r="P16" s="302" t="s">
        <v>164</v>
      </c>
      <c r="Q16" s="290" t="s">
        <v>164</v>
      </c>
      <c r="R16" s="302" t="s">
        <v>164</v>
      </c>
      <c r="S16" s="290" t="s">
        <v>164</v>
      </c>
      <c r="T16" s="302" t="s">
        <v>164</v>
      </c>
      <c r="U16" s="605" t="s">
        <v>164</v>
      </c>
      <c r="V16" s="294" t="s">
        <v>164</v>
      </c>
      <c r="W16" s="303" t="s">
        <v>164</v>
      </c>
      <c r="X16" s="302" t="s">
        <v>164</v>
      </c>
      <c r="Y16" s="605" t="s">
        <v>164</v>
      </c>
      <c r="Z16" s="605" t="s">
        <v>164</v>
      </c>
      <c r="AA16" s="603"/>
      <c r="AB16" s="378"/>
    </row>
    <row r="17" spans="1:40" s="588" customFormat="1" ht="35.1" customHeight="1">
      <c r="A17" s="208">
        <v>14</v>
      </c>
      <c r="B17" s="594" t="s">
        <v>351</v>
      </c>
      <c r="C17" s="290">
        <v>10</v>
      </c>
      <c r="D17" s="302">
        <v>0.5493055555555556</v>
      </c>
      <c r="E17" s="290">
        <v>27</v>
      </c>
      <c r="F17" s="302">
        <v>0.25694444444444448</v>
      </c>
      <c r="G17" s="290">
        <v>2</v>
      </c>
      <c r="H17" s="302">
        <v>1.0416666666666666E-2</v>
      </c>
      <c r="I17" s="290">
        <v>4</v>
      </c>
      <c r="J17" s="302">
        <v>7.4305555555555555E-2</v>
      </c>
      <c r="K17" s="290">
        <v>0</v>
      </c>
      <c r="L17" s="302">
        <v>0</v>
      </c>
      <c r="M17" s="208">
        <f t="shared" si="4"/>
        <v>33</v>
      </c>
      <c r="N17" s="218">
        <f t="shared" si="5"/>
        <v>0.34166666666666673</v>
      </c>
      <c r="O17" s="290">
        <f>O7</f>
        <v>0</v>
      </c>
      <c r="P17" s="302">
        <v>0</v>
      </c>
      <c r="Q17" s="290">
        <v>0</v>
      </c>
      <c r="R17" s="302">
        <v>0</v>
      </c>
      <c r="S17" s="290">
        <v>0</v>
      </c>
      <c r="T17" s="302">
        <v>0</v>
      </c>
      <c r="U17" s="208">
        <v>30</v>
      </c>
      <c r="V17" s="294">
        <v>29.109027777777779</v>
      </c>
      <c r="W17" s="303">
        <f t="shared" si="6"/>
        <v>0</v>
      </c>
      <c r="X17" s="302">
        <f t="shared" si="2"/>
        <v>0.89097222222222228</v>
      </c>
      <c r="Y17" s="208">
        <v>30</v>
      </c>
      <c r="Z17" s="270">
        <v>30</v>
      </c>
      <c r="AA17" s="603">
        <f t="shared" si="3"/>
        <v>30</v>
      </c>
      <c r="AB17" s="599"/>
    </row>
    <row r="18" spans="1:40" s="588" customFormat="1" ht="35.1" customHeight="1">
      <c r="A18" s="208">
        <v>15</v>
      </c>
      <c r="B18" s="600" t="s">
        <v>354</v>
      </c>
      <c r="C18" s="290" t="s">
        <v>164</v>
      </c>
      <c r="D18" s="302" t="s">
        <v>164</v>
      </c>
      <c r="E18" s="290" t="s">
        <v>164</v>
      </c>
      <c r="F18" s="302" t="s">
        <v>164</v>
      </c>
      <c r="G18" s="290" t="s">
        <v>164</v>
      </c>
      <c r="H18" s="302" t="s">
        <v>164</v>
      </c>
      <c r="I18" s="290" t="s">
        <v>164</v>
      </c>
      <c r="J18" s="302" t="s">
        <v>164</v>
      </c>
      <c r="K18" s="290" t="s">
        <v>164</v>
      </c>
      <c r="L18" s="302" t="s">
        <v>164</v>
      </c>
      <c r="M18" s="605" t="s">
        <v>164</v>
      </c>
      <c r="N18" s="218" t="s">
        <v>164</v>
      </c>
      <c r="O18" s="290" t="s">
        <v>164</v>
      </c>
      <c r="P18" s="302" t="s">
        <v>164</v>
      </c>
      <c r="Q18" s="290" t="s">
        <v>164</v>
      </c>
      <c r="R18" s="302" t="s">
        <v>164</v>
      </c>
      <c r="S18" s="290" t="s">
        <v>164</v>
      </c>
      <c r="T18" s="302" t="s">
        <v>164</v>
      </c>
      <c r="U18" s="290" t="s">
        <v>164</v>
      </c>
      <c r="V18" s="294" t="s">
        <v>164</v>
      </c>
      <c r="W18" s="303" t="s">
        <v>164</v>
      </c>
      <c r="X18" s="302" t="s">
        <v>164</v>
      </c>
      <c r="Y18" s="605" t="s">
        <v>164</v>
      </c>
      <c r="Z18" s="294" t="s">
        <v>164</v>
      </c>
      <c r="AA18" s="603" t="s">
        <v>164</v>
      </c>
      <c r="AB18" s="599"/>
      <c r="AC18" s="601"/>
    </row>
    <row r="19" spans="1:40" ht="35.1" customHeight="1">
      <c r="A19" s="208">
        <v>16</v>
      </c>
      <c r="B19" s="392" t="s">
        <v>355</v>
      </c>
      <c r="C19" s="290" t="s">
        <v>164</v>
      </c>
      <c r="D19" s="302" t="s">
        <v>164</v>
      </c>
      <c r="E19" s="290" t="s">
        <v>164</v>
      </c>
      <c r="F19" s="302" t="s">
        <v>164</v>
      </c>
      <c r="G19" s="290" t="s">
        <v>164</v>
      </c>
      <c r="H19" s="302" t="s">
        <v>164</v>
      </c>
      <c r="I19" s="290" t="s">
        <v>164</v>
      </c>
      <c r="J19" s="302" t="s">
        <v>164</v>
      </c>
      <c r="K19" s="290" t="s">
        <v>164</v>
      </c>
      <c r="L19" s="302" t="s">
        <v>164</v>
      </c>
      <c r="M19" s="605" t="s">
        <v>164</v>
      </c>
      <c r="N19" s="218" t="s">
        <v>164</v>
      </c>
      <c r="O19" s="290" t="s">
        <v>164</v>
      </c>
      <c r="P19" s="302" t="s">
        <v>164</v>
      </c>
      <c r="Q19" s="290" t="s">
        <v>164</v>
      </c>
      <c r="R19" s="302" t="s">
        <v>164</v>
      </c>
      <c r="S19" s="290" t="s">
        <v>164</v>
      </c>
      <c r="T19" s="302" t="s">
        <v>164</v>
      </c>
      <c r="U19" s="290" t="s">
        <v>164</v>
      </c>
      <c r="V19" s="294" t="s">
        <v>164</v>
      </c>
      <c r="W19" s="303" t="s">
        <v>164</v>
      </c>
      <c r="X19" s="302" t="s">
        <v>164</v>
      </c>
      <c r="Y19" s="605" t="s">
        <v>164</v>
      </c>
      <c r="Z19" s="294" t="s">
        <v>164</v>
      </c>
      <c r="AA19" s="603" t="s">
        <v>164</v>
      </c>
      <c r="AB19" s="148"/>
    </row>
    <row r="20" spans="1:40" ht="35.1" customHeight="1">
      <c r="A20" s="208">
        <v>17</v>
      </c>
      <c r="B20" s="393" t="s">
        <v>211</v>
      </c>
      <c r="C20" s="290" t="s">
        <v>164</v>
      </c>
      <c r="D20" s="302" t="s">
        <v>164</v>
      </c>
      <c r="E20" s="290" t="s">
        <v>164</v>
      </c>
      <c r="F20" s="302" t="s">
        <v>164</v>
      </c>
      <c r="G20" s="290" t="s">
        <v>164</v>
      </c>
      <c r="H20" s="302" t="s">
        <v>164</v>
      </c>
      <c r="I20" s="290" t="s">
        <v>164</v>
      </c>
      <c r="J20" s="302" t="s">
        <v>164</v>
      </c>
      <c r="K20" s="290" t="s">
        <v>164</v>
      </c>
      <c r="L20" s="302" t="s">
        <v>164</v>
      </c>
      <c r="M20" s="605" t="s">
        <v>164</v>
      </c>
      <c r="N20" s="218" t="s">
        <v>164</v>
      </c>
      <c r="O20" s="290" t="s">
        <v>164</v>
      </c>
      <c r="P20" s="302" t="s">
        <v>164</v>
      </c>
      <c r="Q20" s="290" t="s">
        <v>164</v>
      </c>
      <c r="R20" s="302" t="s">
        <v>164</v>
      </c>
      <c r="S20" s="290" t="s">
        <v>164</v>
      </c>
      <c r="T20" s="302" t="s">
        <v>164</v>
      </c>
      <c r="U20" s="290" t="s">
        <v>164</v>
      </c>
      <c r="V20" s="294" t="s">
        <v>164</v>
      </c>
      <c r="W20" s="303" t="s">
        <v>164</v>
      </c>
      <c r="X20" s="302" t="s">
        <v>164</v>
      </c>
      <c r="Y20" s="605" t="s">
        <v>164</v>
      </c>
      <c r="Z20" s="294" t="s">
        <v>164</v>
      </c>
      <c r="AA20" s="603" t="s">
        <v>164</v>
      </c>
      <c r="AB20" s="148"/>
    </row>
    <row r="21" spans="1:40" ht="35.1" customHeight="1">
      <c r="A21" s="208">
        <v>18</v>
      </c>
      <c r="B21" s="393" t="s">
        <v>212</v>
      </c>
      <c r="C21" s="290" t="s">
        <v>164</v>
      </c>
      <c r="D21" s="302" t="s">
        <v>164</v>
      </c>
      <c r="E21" s="290" t="s">
        <v>164</v>
      </c>
      <c r="F21" s="302" t="s">
        <v>164</v>
      </c>
      <c r="G21" s="290" t="s">
        <v>164</v>
      </c>
      <c r="H21" s="302" t="s">
        <v>164</v>
      </c>
      <c r="I21" s="290" t="s">
        <v>164</v>
      </c>
      <c r="J21" s="302" t="s">
        <v>164</v>
      </c>
      <c r="K21" s="290" t="s">
        <v>164</v>
      </c>
      <c r="L21" s="302" t="s">
        <v>164</v>
      </c>
      <c r="M21" s="605" t="s">
        <v>164</v>
      </c>
      <c r="N21" s="218" t="s">
        <v>164</v>
      </c>
      <c r="O21" s="290" t="s">
        <v>164</v>
      </c>
      <c r="P21" s="302" t="s">
        <v>164</v>
      </c>
      <c r="Q21" s="290" t="s">
        <v>164</v>
      </c>
      <c r="R21" s="302" t="s">
        <v>164</v>
      </c>
      <c r="S21" s="290" t="s">
        <v>164</v>
      </c>
      <c r="T21" s="302" t="s">
        <v>164</v>
      </c>
      <c r="U21" s="290" t="s">
        <v>164</v>
      </c>
      <c r="V21" s="294" t="s">
        <v>164</v>
      </c>
      <c r="W21" s="303" t="s">
        <v>164</v>
      </c>
      <c r="X21" s="302" t="s">
        <v>164</v>
      </c>
      <c r="Y21" s="605" t="s">
        <v>164</v>
      </c>
      <c r="Z21" s="294" t="s">
        <v>164</v>
      </c>
      <c r="AA21" s="603" t="s">
        <v>164</v>
      </c>
      <c r="AB21" s="148"/>
    </row>
    <row r="22" spans="1:40" s="379" customFormat="1" ht="35.1" customHeight="1">
      <c r="A22" s="208">
        <v>19</v>
      </c>
      <c r="B22" s="594" t="s">
        <v>352</v>
      </c>
      <c r="C22" s="290">
        <v>13</v>
      </c>
      <c r="D22" s="302">
        <v>0.9472222222222223</v>
      </c>
      <c r="E22" s="290">
        <v>27</v>
      </c>
      <c r="F22" s="302">
        <v>0.2076388888888889</v>
      </c>
      <c r="G22" s="290">
        <v>21</v>
      </c>
      <c r="H22" s="302">
        <v>0.24097222222222223</v>
      </c>
      <c r="I22" s="290">
        <v>6</v>
      </c>
      <c r="J22" s="302">
        <v>9.5833333333333326E-2</v>
      </c>
      <c r="K22" s="290">
        <v>0</v>
      </c>
      <c r="L22" s="302">
        <v>0</v>
      </c>
      <c r="M22" s="208">
        <f t="shared" si="4"/>
        <v>54</v>
      </c>
      <c r="N22" s="218">
        <f t="shared" si="5"/>
        <v>0.54444444444444451</v>
      </c>
      <c r="O22" s="290">
        <f>O7</f>
        <v>0</v>
      </c>
      <c r="P22" s="302">
        <f>P7</f>
        <v>0</v>
      </c>
      <c r="Q22" s="290">
        <v>0</v>
      </c>
      <c r="R22" s="302">
        <v>0</v>
      </c>
      <c r="S22" s="290">
        <v>0</v>
      </c>
      <c r="T22" s="302">
        <v>0</v>
      </c>
      <c r="U22" s="208">
        <v>30</v>
      </c>
      <c r="V22" s="294">
        <v>28.508333333333336</v>
      </c>
      <c r="W22" s="303">
        <f t="shared" si="6"/>
        <v>0</v>
      </c>
      <c r="X22" s="302">
        <f t="shared" si="2"/>
        <v>1.4916666666666667</v>
      </c>
      <c r="Y22" s="208">
        <v>30</v>
      </c>
      <c r="Z22" s="270">
        <v>30</v>
      </c>
      <c r="AA22" s="603">
        <f t="shared" si="3"/>
        <v>30.000000000000004</v>
      </c>
      <c r="AB22" s="378"/>
    </row>
    <row r="23" spans="1:40" s="377" customFormat="1" ht="35.1" customHeight="1">
      <c r="A23" s="208">
        <v>20</v>
      </c>
      <c r="B23" s="395" t="s">
        <v>356</v>
      </c>
      <c r="C23" s="290" t="s">
        <v>164</v>
      </c>
      <c r="D23" s="302" t="s">
        <v>164</v>
      </c>
      <c r="E23" s="290" t="s">
        <v>164</v>
      </c>
      <c r="F23" s="302" t="s">
        <v>164</v>
      </c>
      <c r="G23" s="290" t="s">
        <v>164</v>
      </c>
      <c r="H23" s="302" t="s">
        <v>164</v>
      </c>
      <c r="I23" s="290" t="s">
        <v>164</v>
      </c>
      <c r="J23" s="302" t="s">
        <v>164</v>
      </c>
      <c r="K23" s="290" t="s">
        <v>164</v>
      </c>
      <c r="L23" s="302" t="s">
        <v>164</v>
      </c>
      <c r="M23" s="605" t="s">
        <v>164</v>
      </c>
      <c r="N23" s="218" t="s">
        <v>164</v>
      </c>
      <c r="O23" s="290" t="s">
        <v>164</v>
      </c>
      <c r="P23" s="302" t="s">
        <v>164</v>
      </c>
      <c r="Q23" s="290" t="s">
        <v>164</v>
      </c>
      <c r="R23" s="302" t="s">
        <v>164</v>
      </c>
      <c r="S23" s="290" t="s">
        <v>164</v>
      </c>
      <c r="T23" s="302" t="s">
        <v>164</v>
      </c>
      <c r="U23" s="290" t="s">
        <v>164</v>
      </c>
      <c r="V23" s="294" t="s">
        <v>164</v>
      </c>
      <c r="W23" s="303" t="s">
        <v>164</v>
      </c>
      <c r="X23" s="302" t="s">
        <v>164</v>
      </c>
      <c r="Y23" s="605" t="s">
        <v>164</v>
      </c>
      <c r="Z23" s="294" t="s">
        <v>164</v>
      </c>
      <c r="AA23" s="603" t="s">
        <v>164</v>
      </c>
      <c r="AB23" s="376"/>
    </row>
    <row r="24" spans="1:40" s="379" customFormat="1" ht="35.1" customHeight="1">
      <c r="A24" s="208">
        <v>21</v>
      </c>
      <c r="B24" s="594" t="s">
        <v>353</v>
      </c>
      <c r="C24" s="290">
        <v>9</v>
      </c>
      <c r="D24" s="302">
        <v>0.53888888888888886</v>
      </c>
      <c r="E24" s="290">
        <v>15</v>
      </c>
      <c r="F24" s="302">
        <v>0.11805555555555557</v>
      </c>
      <c r="G24" s="290">
        <v>7</v>
      </c>
      <c r="H24" s="302">
        <v>4.7916666666666663E-2</v>
      </c>
      <c r="I24" s="290">
        <v>15</v>
      </c>
      <c r="J24" s="302">
        <v>0.11458333333333333</v>
      </c>
      <c r="K24" s="290">
        <v>0</v>
      </c>
      <c r="L24" s="302">
        <v>0</v>
      </c>
      <c r="M24" s="208">
        <f t="shared" si="4"/>
        <v>37</v>
      </c>
      <c r="N24" s="218">
        <f t="shared" si="5"/>
        <v>0.28055555555555556</v>
      </c>
      <c r="O24" s="290">
        <f>O7</f>
        <v>0</v>
      </c>
      <c r="P24" s="302">
        <f>P7</f>
        <v>0</v>
      </c>
      <c r="Q24" s="290">
        <v>0</v>
      </c>
      <c r="R24" s="302">
        <v>0</v>
      </c>
      <c r="S24" s="290">
        <v>0</v>
      </c>
      <c r="T24" s="302">
        <v>0</v>
      </c>
      <c r="U24" s="208">
        <v>30</v>
      </c>
      <c r="V24" s="294">
        <v>29.180555555555557</v>
      </c>
      <c r="W24" s="303">
        <f t="shared" si="6"/>
        <v>0</v>
      </c>
      <c r="X24" s="302">
        <f t="shared" si="2"/>
        <v>0.81944444444444442</v>
      </c>
      <c r="Y24" s="208">
        <v>30</v>
      </c>
      <c r="Z24" s="270">
        <v>30</v>
      </c>
      <c r="AA24" s="603">
        <f t="shared" si="3"/>
        <v>30</v>
      </c>
      <c r="AB24" s="378"/>
    </row>
    <row r="25" spans="1:40" ht="35.1" customHeight="1">
      <c r="A25" s="208">
        <v>22</v>
      </c>
      <c r="B25" s="395" t="s">
        <v>357</v>
      </c>
      <c r="C25" s="290" t="s">
        <v>164</v>
      </c>
      <c r="D25" s="302" t="s">
        <v>164</v>
      </c>
      <c r="E25" s="290" t="s">
        <v>164</v>
      </c>
      <c r="F25" s="302" t="s">
        <v>164</v>
      </c>
      <c r="G25" s="290" t="s">
        <v>164</v>
      </c>
      <c r="H25" s="302" t="s">
        <v>164</v>
      </c>
      <c r="I25" s="290" t="s">
        <v>164</v>
      </c>
      <c r="J25" s="302" t="s">
        <v>164</v>
      </c>
      <c r="K25" s="290" t="s">
        <v>164</v>
      </c>
      <c r="L25" s="302" t="s">
        <v>164</v>
      </c>
      <c r="M25" s="605" t="s">
        <v>164</v>
      </c>
      <c r="N25" s="218" t="s">
        <v>164</v>
      </c>
      <c r="O25" s="290" t="s">
        <v>164</v>
      </c>
      <c r="P25" s="302" t="s">
        <v>164</v>
      </c>
      <c r="Q25" s="290" t="s">
        <v>164</v>
      </c>
      <c r="R25" s="302" t="s">
        <v>164</v>
      </c>
      <c r="S25" s="290" t="s">
        <v>164</v>
      </c>
      <c r="T25" s="302" t="s">
        <v>164</v>
      </c>
      <c r="U25" s="290" t="s">
        <v>164</v>
      </c>
      <c r="V25" s="294" t="s">
        <v>164</v>
      </c>
      <c r="W25" s="303" t="s">
        <v>164</v>
      </c>
      <c r="X25" s="302" t="s">
        <v>164</v>
      </c>
      <c r="Y25" s="605" t="s">
        <v>164</v>
      </c>
      <c r="Z25" s="294" t="s">
        <v>164</v>
      </c>
      <c r="AA25" s="603" t="s">
        <v>164</v>
      </c>
      <c r="AB25" s="148"/>
    </row>
    <row r="26" spans="1:40" ht="35.1" customHeight="1">
      <c r="A26" s="208">
        <v>23</v>
      </c>
      <c r="B26" s="396" t="s">
        <v>358</v>
      </c>
      <c r="C26" s="290" t="s">
        <v>164</v>
      </c>
      <c r="D26" s="302" t="s">
        <v>164</v>
      </c>
      <c r="E26" s="290" t="s">
        <v>164</v>
      </c>
      <c r="F26" s="302" t="s">
        <v>164</v>
      </c>
      <c r="G26" s="290" t="s">
        <v>164</v>
      </c>
      <c r="H26" s="302" t="s">
        <v>164</v>
      </c>
      <c r="I26" s="290" t="s">
        <v>164</v>
      </c>
      <c r="J26" s="302" t="s">
        <v>164</v>
      </c>
      <c r="K26" s="290" t="s">
        <v>164</v>
      </c>
      <c r="L26" s="302" t="s">
        <v>164</v>
      </c>
      <c r="M26" s="605" t="s">
        <v>164</v>
      </c>
      <c r="N26" s="218" t="s">
        <v>164</v>
      </c>
      <c r="O26" s="290" t="s">
        <v>164</v>
      </c>
      <c r="P26" s="302" t="s">
        <v>164</v>
      </c>
      <c r="Q26" s="290" t="s">
        <v>164</v>
      </c>
      <c r="R26" s="302" t="s">
        <v>164</v>
      </c>
      <c r="S26" s="290" t="s">
        <v>164</v>
      </c>
      <c r="T26" s="302" t="s">
        <v>164</v>
      </c>
      <c r="U26" s="290" t="s">
        <v>164</v>
      </c>
      <c r="V26" s="294" t="s">
        <v>164</v>
      </c>
      <c r="W26" s="303" t="s">
        <v>164</v>
      </c>
      <c r="X26" s="302" t="s">
        <v>164</v>
      </c>
      <c r="Y26" s="605" t="s">
        <v>164</v>
      </c>
      <c r="Z26" s="294" t="s">
        <v>164</v>
      </c>
      <c r="AA26" s="603" t="s">
        <v>164</v>
      </c>
      <c r="AB26" s="148"/>
    </row>
    <row r="27" spans="1:40" ht="35.1" customHeight="1">
      <c r="A27" s="208">
        <v>24</v>
      </c>
      <c r="B27" s="396" t="s">
        <v>359</v>
      </c>
      <c r="C27" s="290" t="s">
        <v>164</v>
      </c>
      <c r="D27" s="302" t="s">
        <v>164</v>
      </c>
      <c r="E27" s="290" t="s">
        <v>164</v>
      </c>
      <c r="F27" s="302" t="s">
        <v>164</v>
      </c>
      <c r="G27" s="290" t="s">
        <v>164</v>
      </c>
      <c r="H27" s="302" t="s">
        <v>164</v>
      </c>
      <c r="I27" s="290" t="s">
        <v>164</v>
      </c>
      <c r="J27" s="302" t="s">
        <v>164</v>
      </c>
      <c r="K27" s="290" t="s">
        <v>164</v>
      </c>
      <c r="L27" s="302" t="s">
        <v>164</v>
      </c>
      <c r="M27" s="605" t="s">
        <v>164</v>
      </c>
      <c r="N27" s="218" t="s">
        <v>164</v>
      </c>
      <c r="O27" s="290" t="s">
        <v>164</v>
      </c>
      <c r="P27" s="302" t="s">
        <v>164</v>
      </c>
      <c r="Q27" s="290" t="s">
        <v>164</v>
      </c>
      <c r="R27" s="302" t="s">
        <v>164</v>
      </c>
      <c r="S27" s="290" t="s">
        <v>164</v>
      </c>
      <c r="T27" s="302" t="s">
        <v>164</v>
      </c>
      <c r="U27" s="290" t="s">
        <v>164</v>
      </c>
      <c r="V27" s="294" t="s">
        <v>164</v>
      </c>
      <c r="W27" s="303" t="s">
        <v>164</v>
      </c>
      <c r="X27" s="302" t="s">
        <v>164</v>
      </c>
      <c r="Y27" s="605" t="s">
        <v>164</v>
      </c>
      <c r="Z27" s="294" t="s">
        <v>164</v>
      </c>
      <c r="AA27" s="603" t="s">
        <v>164</v>
      </c>
      <c r="AB27" s="148"/>
    </row>
    <row r="28" spans="1:40" s="377" customFormat="1" ht="35.1" customHeight="1">
      <c r="A28" s="208">
        <v>25</v>
      </c>
      <c r="B28" s="396" t="s">
        <v>360</v>
      </c>
      <c r="C28" s="290" t="s">
        <v>164</v>
      </c>
      <c r="D28" s="302" t="s">
        <v>164</v>
      </c>
      <c r="E28" s="290" t="s">
        <v>164</v>
      </c>
      <c r="F28" s="302" t="s">
        <v>164</v>
      </c>
      <c r="G28" s="290" t="s">
        <v>164</v>
      </c>
      <c r="H28" s="302" t="s">
        <v>164</v>
      </c>
      <c r="I28" s="290" t="s">
        <v>164</v>
      </c>
      <c r="J28" s="302" t="s">
        <v>164</v>
      </c>
      <c r="K28" s="290" t="s">
        <v>164</v>
      </c>
      <c r="L28" s="302" t="s">
        <v>164</v>
      </c>
      <c r="M28" s="605" t="s">
        <v>164</v>
      </c>
      <c r="N28" s="218" t="s">
        <v>164</v>
      </c>
      <c r="O28" s="290" t="s">
        <v>164</v>
      </c>
      <c r="P28" s="302" t="s">
        <v>164</v>
      </c>
      <c r="Q28" s="290" t="s">
        <v>164</v>
      </c>
      <c r="R28" s="302" t="s">
        <v>164</v>
      </c>
      <c r="S28" s="290" t="s">
        <v>164</v>
      </c>
      <c r="T28" s="302" t="s">
        <v>164</v>
      </c>
      <c r="U28" s="290" t="s">
        <v>164</v>
      </c>
      <c r="V28" s="294" t="s">
        <v>164</v>
      </c>
      <c r="W28" s="303" t="s">
        <v>164</v>
      </c>
      <c r="X28" s="302" t="s">
        <v>164</v>
      </c>
      <c r="Y28" s="605" t="s">
        <v>164</v>
      </c>
      <c r="Z28" s="294" t="s">
        <v>164</v>
      </c>
      <c r="AA28" s="603" t="s">
        <v>164</v>
      </c>
      <c r="AB28" s="376"/>
    </row>
    <row r="29" spans="1:40" s="597" customFormat="1" ht="35.1" customHeight="1">
      <c r="A29" s="207">
        <v>26</v>
      </c>
      <c r="B29" s="594" t="s">
        <v>361</v>
      </c>
      <c r="C29" s="290">
        <v>1</v>
      </c>
      <c r="D29" s="302">
        <v>0.30694444444444441</v>
      </c>
      <c r="E29" s="290">
        <v>0</v>
      </c>
      <c r="F29" s="302">
        <v>0</v>
      </c>
      <c r="G29" s="290">
        <f>'[1]Int '!$D$21</f>
        <v>0</v>
      </c>
      <c r="H29" s="302">
        <f>'[1]Int '!$E$21</f>
        <v>0</v>
      </c>
      <c r="I29" s="290">
        <f>'[1]Int '!$F$21</f>
        <v>0</v>
      </c>
      <c r="J29" s="302">
        <f>'[1]Int '!$G$21</f>
        <v>0</v>
      </c>
      <c r="K29" s="290">
        <v>0</v>
      </c>
      <c r="L29" s="302">
        <v>0</v>
      </c>
      <c r="M29" s="208">
        <f t="shared" si="4"/>
        <v>0</v>
      </c>
      <c r="N29" s="218">
        <f t="shared" si="5"/>
        <v>0</v>
      </c>
      <c r="O29" s="290">
        <f>O7</f>
        <v>0</v>
      </c>
      <c r="P29" s="302">
        <f>P7</f>
        <v>0</v>
      </c>
      <c r="Q29" s="290">
        <v>0</v>
      </c>
      <c r="R29" s="302">
        <v>0</v>
      </c>
      <c r="S29" s="290">
        <v>0</v>
      </c>
      <c r="T29" s="302">
        <v>0</v>
      </c>
      <c r="U29" s="290">
        <v>30</v>
      </c>
      <c r="V29" s="294">
        <v>29.693055555555556</v>
      </c>
      <c r="W29" s="303">
        <f t="shared" si="6"/>
        <v>0</v>
      </c>
      <c r="X29" s="302">
        <f t="shared" si="2"/>
        <v>0.30694444444444441</v>
      </c>
      <c r="Y29" s="208">
        <v>30</v>
      </c>
      <c r="Z29" s="270">
        <v>30</v>
      </c>
      <c r="AA29" s="603">
        <f t="shared" si="3"/>
        <v>30</v>
      </c>
      <c r="AB29" s="593"/>
      <c r="AC29" s="595"/>
      <c r="AD29" s="151"/>
      <c r="AE29" s="591"/>
      <c r="AF29" s="596"/>
      <c r="AK29" s="596"/>
    </row>
    <row r="30" spans="1:40" s="146" customFormat="1" ht="35.1" customHeight="1">
      <c r="A30" s="207">
        <v>27</v>
      </c>
      <c r="B30" s="164" t="s">
        <v>399</v>
      </c>
      <c r="C30" s="290" t="s">
        <v>164</v>
      </c>
      <c r="D30" s="302" t="s">
        <v>164</v>
      </c>
      <c r="E30" s="290" t="s">
        <v>164</v>
      </c>
      <c r="F30" s="302" t="s">
        <v>164</v>
      </c>
      <c r="G30" s="290" t="s">
        <v>164</v>
      </c>
      <c r="H30" s="302" t="s">
        <v>164</v>
      </c>
      <c r="I30" s="290" t="s">
        <v>164</v>
      </c>
      <c r="J30" s="302" t="s">
        <v>164</v>
      </c>
      <c r="K30" s="290" t="s">
        <v>164</v>
      </c>
      <c r="L30" s="302" t="s">
        <v>164</v>
      </c>
      <c r="M30" s="605" t="s">
        <v>164</v>
      </c>
      <c r="N30" s="218" t="s">
        <v>164</v>
      </c>
      <c r="O30" s="290" t="s">
        <v>164</v>
      </c>
      <c r="P30" s="302" t="s">
        <v>164</v>
      </c>
      <c r="Q30" s="290" t="s">
        <v>164</v>
      </c>
      <c r="R30" s="302" t="s">
        <v>164</v>
      </c>
      <c r="S30" s="290" t="s">
        <v>164</v>
      </c>
      <c r="T30" s="302" t="s">
        <v>164</v>
      </c>
      <c r="U30" s="290" t="s">
        <v>164</v>
      </c>
      <c r="V30" s="294" t="s">
        <v>164</v>
      </c>
      <c r="W30" s="303" t="s">
        <v>164</v>
      </c>
      <c r="X30" s="302" t="s">
        <v>164</v>
      </c>
      <c r="Y30" s="605" t="s">
        <v>164</v>
      </c>
      <c r="Z30" s="294" t="s">
        <v>164</v>
      </c>
      <c r="AA30" s="603" t="s">
        <v>164</v>
      </c>
      <c r="AB30" s="63"/>
      <c r="AC30" s="147"/>
      <c r="AD30" s="151"/>
      <c r="AE30" s="150"/>
      <c r="AF30" s="149"/>
      <c r="AG30" s="145"/>
      <c r="AH30" s="145"/>
      <c r="AI30" s="145"/>
      <c r="AJ30" s="145"/>
      <c r="AK30" s="149"/>
      <c r="AL30" s="145"/>
      <c r="AM30" s="145"/>
      <c r="AN30" s="145"/>
    </row>
    <row r="31" spans="1:40" s="146" customFormat="1" ht="35.1" customHeight="1">
      <c r="A31" s="207">
        <v>28</v>
      </c>
      <c r="B31" s="164" t="s">
        <v>400</v>
      </c>
      <c r="C31" s="290" t="s">
        <v>164</v>
      </c>
      <c r="D31" s="302" t="s">
        <v>164</v>
      </c>
      <c r="E31" s="290" t="s">
        <v>164</v>
      </c>
      <c r="F31" s="302" t="s">
        <v>164</v>
      </c>
      <c r="G31" s="290" t="s">
        <v>164</v>
      </c>
      <c r="H31" s="302" t="s">
        <v>164</v>
      </c>
      <c r="I31" s="290" t="s">
        <v>164</v>
      </c>
      <c r="J31" s="302" t="s">
        <v>164</v>
      </c>
      <c r="K31" s="290" t="s">
        <v>164</v>
      </c>
      <c r="L31" s="302" t="s">
        <v>164</v>
      </c>
      <c r="M31" s="605" t="s">
        <v>164</v>
      </c>
      <c r="N31" s="218" t="s">
        <v>164</v>
      </c>
      <c r="O31" s="290" t="s">
        <v>164</v>
      </c>
      <c r="P31" s="302" t="s">
        <v>164</v>
      </c>
      <c r="Q31" s="290" t="s">
        <v>164</v>
      </c>
      <c r="R31" s="302" t="s">
        <v>164</v>
      </c>
      <c r="S31" s="290" t="s">
        <v>164</v>
      </c>
      <c r="T31" s="302" t="s">
        <v>164</v>
      </c>
      <c r="U31" s="290" t="s">
        <v>164</v>
      </c>
      <c r="V31" s="294" t="s">
        <v>164</v>
      </c>
      <c r="W31" s="303" t="s">
        <v>164</v>
      </c>
      <c r="X31" s="302" t="s">
        <v>164</v>
      </c>
      <c r="Y31" s="605" t="s">
        <v>164</v>
      </c>
      <c r="Z31" s="294" t="s">
        <v>164</v>
      </c>
      <c r="AA31" s="603" t="s">
        <v>164</v>
      </c>
      <c r="AB31" s="63"/>
      <c r="AC31" s="147"/>
      <c r="AD31" s="151"/>
      <c r="AE31" s="150"/>
      <c r="AF31" s="149"/>
      <c r="AG31" s="145"/>
      <c r="AH31" s="145"/>
      <c r="AI31" s="145"/>
      <c r="AJ31" s="145"/>
      <c r="AK31" s="149"/>
      <c r="AL31" s="145"/>
      <c r="AM31" s="145"/>
      <c r="AN31" s="145"/>
    </row>
    <row r="32" spans="1:40" s="146" customFormat="1" ht="24" customHeight="1">
      <c r="A32" s="172"/>
      <c r="B32" s="173"/>
      <c r="C32" s="151"/>
      <c r="D32" s="304"/>
      <c r="E32" s="151"/>
      <c r="F32" s="304"/>
      <c r="G32" s="151"/>
      <c r="H32" s="304"/>
      <c r="I32" s="151"/>
      <c r="J32" s="304"/>
      <c r="K32" s="151"/>
      <c r="L32" s="305"/>
      <c r="M32" s="151"/>
      <c r="N32" s="305"/>
      <c r="O32" s="74"/>
      <c r="P32" s="157"/>
      <c r="Q32" s="151"/>
      <c r="R32" s="304"/>
      <c r="S32" s="306"/>
      <c r="T32" s="305"/>
      <c r="U32" s="151"/>
      <c r="V32" s="307"/>
      <c r="W32" s="151"/>
      <c r="X32" s="307"/>
      <c r="Y32" s="74"/>
      <c r="Z32" s="308"/>
      <c r="AA32" s="63"/>
      <c r="AB32" s="63"/>
      <c r="AC32" s="147"/>
      <c r="AD32" s="151"/>
      <c r="AE32" s="150"/>
      <c r="AF32" s="149"/>
      <c r="AG32" s="145"/>
      <c r="AH32" s="145"/>
      <c r="AI32" s="145"/>
      <c r="AJ32" s="145"/>
      <c r="AK32" s="149"/>
      <c r="AL32" s="145"/>
      <c r="AM32" s="145"/>
      <c r="AN32" s="145"/>
    </row>
    <row r="33" spans="1:26" ht="29.25" customHeight="1">
      <c r="A33" s="19"/>
      <c r="B33" s="152"/>
      <c r="C33" s="489" t="s">
        <v>46</v>
      </c>
      <c r="D33" s="583"/>
      <c r="E33" s="66"/>
      <c r="F33" s="67"/>
      <c r="G33" s="67"/>
      <c r="H33" s="67"/>
      <c r="I33" s="105"/>
      <c r="J33" s="489" t="s">
        <v>47</v>
      </c>
      <c r="K33" s="489"/>
      <c r="L33" s="66"/>
      <c r="M33" s="66"/>
      <c r="N33" s="67"/>
      <c r="O33" s="69"/>
      <c r="P33" s="67"/>
      <c r="Q33" s="292"/>
      <c r="R33" s="292"/>
      <c r="S33" s="489" t="s">
        <v>442</v>
      </c>
      <c r="T33" s="489"/>
      <c r="U33" s="66"/>
      <c r="V33" s="492"/>
      <c r="W33" s="292"/>
      <c r="X33" s="292"/>
      <c r="Y33" s="292"/>
      <c r="Z33" s="292"/>
    </row>
    <row r="34" spans="1:26" ht="13.5" customHeight="1">
      <c r="A34" s="19"/>
      <c r="B34" s="152"/>
      <c r="C34" s="489" t="s">
        <v>97</v>
      </c>
      <c r="D34" s="583"/>
      <c r="E34" s="66"/>
      <c r="F34" s="67"/>
      <c r="G34" s="67"/>
      <c r="H34" s="67"/>
      <c r="I34" s="105"/>
      <c r="J34" s="489" t="s">
        <v>439</v>
      </c>
      <c r="K34" s="489"/>
      <c r="L34" s="66"/>
      <c r="M34" s="66"/>
      <c r="N34" s="67"/>
      <c r="O34" s="69"/>
      <c r="P34" s="67"/>
      <c r="Q34" s="292"/>
      <c r="R34" s="292"/>
      <c r="S34" s="489" t="s">
        <v>82</v>
      </c>
      <c r="T34" s="489"/>
      <c r="U34" s="66"/>
      <c r="V34" s="492"/>
      <c r="W34" s="292"/>
      <c r="X34" s="339"/>
      <c r="Y34" s="292"/>
      <c r="Z34" s="292"/>
    </row>
    <row r="35" spans="1:26" ht="19.5" customHeight="1">
      <c r="A35" s="296"/>
      <c r="B35" s="297"/>
      <c r="C35" s="490"/>
      <c r="D35" s="584" t="s">
        <v>217</v>
      </c>
      <c r="E35" s="491"/>
      <c r="F35" s="299"/>
      <c r="G35" s="298"/>
      <c r="H35" s="67"/>
      <c r="I35" s="105"/>
      <c r="J35" s="489" t="s">
        <v>440</v>
      </c>
      <c r="K35" s="489"/>
      <c r="L35" s="66"/>
      <c r="M35" s="66"/>
      <c r="N35" s="67"/>
      <c r="O35" s="69"/>
      <c r="P35" s="67"/>
      <c r="Q35" s="292"/>
      <c r="R35" s="292"/>
      <c r="S35" s="489" t="s">
        <v>441</v>
      </c>
      <c r="T35" s="489"/>
      <c r="U35" s="66"/>
      <c r="V35" s="492"/>
      <c r="W35" s="300"/>
      <c r="X35" s="300"/>
      <c r="Y35" s="300"/>
      <c r="Z35" s="300"/>
    </row>
    <row r="36" spans="1:26">
      <c r="A36" s="300"/>
      <c r="B36" s="301"/>
      <c r="C36" s="301"/>
      <c r="D36" s="585"/>
      <c r="E36" s="301"/>
      <c r="F36" s="301"/>
      <c r="G36" s="301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292"/>
      <c r="W36" s="300"/>
      <c r="X36" s="300"/>
      <c r="Y36" s="300"/>
      <c r="Z36" s="300"/>
    </row>
    <row r="37" spans="1:26">
      <c r="A37" s="300"/>
      <c r="B37" s="300"/>
      <c r="C37" s="300"/>
      <c r="D37" s="586"/>
      <c r="E37" s="300"/>
      <c r="F37" s="300"/>
      <c r="G37" s="300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300"/>
      <c r="X37" s="300"/>
      <c r="Y37" s="300"/>
      <c r="Z37" s="300"/>
    </row>
    <row r="38" spans="1:26">
      <c r="A38" s="300"/>
      <c r="B38" s="300"/>
      <c r="C38" s="300"/>
      <c r="D38" s="586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</row>
    <row r="39" spans="1:26">
      <c r="A39" s="300"/>
      <c r="B39" s="300"/>
      <c r="C39" s="300"/>
      <c r="D39" s="586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</row>
    <row r="40" spans="1:26">
      <c r="A40" s="300"/>
      <c r="B40" s="300"/>
      <c r="C40" s="300"/>
      <c r="D40" s="586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</row>
    <row r="41" spans="1:26">
      <c r="A41" s="300"/>
      <c r="B41" s="300"/>
      <c r="C41" s="300"/>
      <c r="D41" s="586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</row>
    <row r="42" spans="1:26">
      <c r="A42" s="300"/>
      <c r="B42" s="300"/>
      <c r="C42" s="300"/>
      <c r="D42" s="586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</row>
    <row r="43" spans="1:26">
      <c r="A43" s="300"/>
      <c r="B43" s="300"/>
      <c r="C43" s="300"/>
      <c r="D43" s="586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298"/>
      <c r="P43" s="298"/>
      <c r="Q43" s="298"/>
      <c r="R43" s="299"/>
      <c r="S43" s="298"/>
      <c r="T43" s="300"/>
      <c r="U43" s="300"/>
      <c r="V43" s="300"/>
      <c r="W43" s="300"/>
      <c r="X43" s="300"/>
      <c r="Y43" s="300"/>
      <c r="Z43" s="300"/>
    </row>
    <row r="44" spans="1:26">
      <c r="A44" s="20"/>
      <c r="B44" s="20"/>
      <c r="C44" s="20"/>
      <c r="D44" s="58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67"/>
      <c r="P44" s="67"/>
      <c r="Q44" s="67"/>
      <c r="R44" s="69"/>
      <c r="S44" s="67"/>
      <c r="T44" s="20"/>
      <c r="U44" s="20"/>
      <c r="V44" s="20"/>
      <c r="W44" s="20"/>
      <c r="X44" s="20"/>
      <c r="Y44" s="20"/>
      <c r="Z44" s="20"/>
    </row>
    <row r="45" spans="1:26">
      <c r="A45" s="20"/>
      <c r="B45" s="20"/>
      <c r="C45" s="20"/>
      <c r="D45" s="587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67"/>
      <c r="P45" s="67"/>
      <c r="Q45" s="67"/>
      <c r="R45" s="69"/>
      <c r="S45" s="67"/>
      <c r="T45" s="20"/>
      <c r="U45" s="20"/>
      <c r="V45" s="20"/>
      <c r="W45" s="20"/>
      <c r="X45" s="20"/>
      <c r="Y45" s="20"/>
      <c r="Z45" s="20"/>
    </row>
  </sheetData>
  <mergeCells count="21">
    <mergeCell ref="M4:N5"/>
    <mergeCell ref="E5:F5"/>
    <mergeCell ref="G5:H5"/>
    <mergeCell ref="I5:J5"/>
    <mergeCell ref="K5:L5"/>
    <mergeCell ref="A1:Z1"/>
    <mergeCell ref="A2:Z2"/>
    <mergeCell ref="A3:Z3"/>
    <mergeCell ref="C4:D4"/>
    <mergeCell ref="Q4:T4"/>
    <mergeCell ref="U4:V5"/>
    <mergeCell ref="W4:X5"/>
    <mergeCell ref="Y4:Z5"/>
    <mergeCell ref="Q5:R5"/>
    <mergeCell ref="S5:T5"/>
    <mergeCell ref="A4:A6"/>
    <mergeCell ref="B4:B6"/>
    <mergeCell ref="C5:C6"/>
    <mergeCell ref="D5:D6"/>
    <mergeCell ref="E4:L4"/>
    <mergeCell ref="O4:P5"/>
  </mergeCells>
  <phoneticPr fontId="6" type="noConversion"/>
  <pageMargins left="0" right="0" top="0.17" bottom="0.16" header="0.31496062992126" footer="0.16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2"/>
  <sheetViews>
    <sheetView view="pageBreakPreview" zoomScale="76" zoomScaleNormal="75" zoomScaleSheetLayoutView="76" workbookViewId="0">
      <selection activeCell="F12" sqref="A1:F12"/>
    </sheetView>
  </sheetViews>
  <sheetFormatPr defaultColWidth="9" defaultRowHeight="30.75" customHeight="1"/>
  <cols>
    <col min="1" max="1" width="7.7109375" style="52" bestFit="1" customWidth="1"/>
    <col min="2" max="2" width="17.85546875" style="52" customWidth="1"/>
    <col min="3" max="3" width="16.7109375" style="52" customWidth="1"/>
    <col min="4" max="4" width="16.5703125" style="52" customWidth="1"/>
    <col min="5" max="5" width="17.28515625" style="52" customWidth="1"/>
    <col min="6" max="6" width="83.5703125" style="52" customWidth="1"/>
    <col min="7" max="7" width="62.7109375" style="52" customWidth="1"/>
    <col min="8" max="16384" width="9" style="52"/>
  </cols>
  <sheetData>
    <row r="1" spans="1:11" ht="30.75" customHeight="1" thickBot="1">
      <c r="A1" s="762" t="s">
        <v>51</v>
      </c>
      <c r="B1" s="660"/>
      <c r="C1" s="660"/>
      <c r="D1" s="660"/>
      <c r="E1" s="660"/>
      <c r="F1" s="661"/>
      <c r="G1" s="97"/>
      <c r="H1" s="95"/>
      <c r="I1" s="95"/>
      <c r="J1" s="95"/>
      <c r="K1" s="96"/>
    </row>
    <row r="2" spans="1:11" ht="46.5" customHeight="1">
      <c r="A2" s="766" t="s">
        <v>457</v>
      </c>
      <c r="B2" s="766"/>
      <c r="C2" s="766"/>
      <c r="D2" s="766"/>
      <c r="E2" s="766"/>
      <c r="F2" s="766"/>
    </row>
    <row r="3" spans="1:11" ht="30.75" customHeight="1">
      <c r="A3" s="56" t="s">
        <v>96</v>
      </c>
      <c r="B3" s="56" t="s">
        <v>38</v>
      </c>
      <c r="C3" s="56" t="s">
        <v>83</v>
      </c>
      <c r="D3" s="56" t="s">
        <v>84</v>
      </c>
      <c r="E3" s="56" t="s">
        <v>44</v>
      </c>
      <c r="F3" s="56" t="s">
        <v>117</v>
      </c>
      <c r="G3" s="53"/>
    </row>
    <row r="4" spans="1:11" ht="30.75" customHeight="1">
      <c r="A4" s="767" t="s">
        <v>113</v>
      </c>
      <c r="B4" s="767"/>
      <c r="C4" s="767"/>
      <c r="D4" s="767"/>
      <c r="E4" s="767"/>
      <c r="F4" s="767"/>
      <c r="G4" s="53"/>
    </row>
    <row r="5" spans="1:11" ht="33" customHeight="1">
      <c r="A5" s="204">
        <v>1</v>
      </c>
      <c r="B5" s="316" t="s">
        <v>458</v>
      </c>
      <c r="C5" s="291">
        <v>0.41666666666666669</v>
      </c>
      <c r="D5" s="291">
        <v>0.72361111111111109</v>
      </c>
      <c r="E5" s="291">
        <v>0.30694444444444441</v>
      </c>
      <c r="F5" s="316" t="s">
        <v>459</v>
      </c>
      <c r="G5" s="53"/>
    </row>
    <row r="6" spans="1:11" ht="30.75" customHeight="1">
      <c r="A6" s="767" t="s">
        <v>218</v>
      </c>
      <c r="B6" s="767"/>
      <c r="C6" s="767"/>
      <c r="D6" s="767"/>
      <c r="E6" s="767"/>
      <c r="F6" s="767"/>
      <c r="G6" s="54"/>
      <c r="H6" s="55"/>
      <c r="I6" s="55"/>
      <c r="J6" s="55"/>
    </row>
    <row r="7" spans="1:11" ht="37.5" customHeight="1">
      <c r="A7" s="372"/>
      <c r="B7" s="372"/>
      <c r="C7" s="380"/>
      <c r="D7" s="380"/>
      <c r="E7" s="380"/>
      <c r="F7" s="502"/>
      <c r="G7" s="54"/>
      <c r="H7" s="55"/>
      <c r="I7" s="55"/>
      <c r="J7" s="55"/>
    </row>
    <row r="8" spans="1:11" ht="18.75" customHeight="1">
      <c r="A8" s="768"/>
      <c r="B8" s="767"/>
      <c r="C8" s="767"/>
      <c r="D8" s="767"/>
      <c r="E8" s="767"/>
      <c r="F8" s="767"/>
      <c r="G8" s="53"/>
    </row>
    <row r="9" spans="1:11" ht="30.75" customHeight="1">
      <c r="A9" s="767" t="s">
        <v>114</v>
      </c>
      <c r="B9" s="767"/>
      <c r="C9" s="767"/>
      <c r="D9" s="767"/>
      <c r="E9" s="767"/>
      <c r="F9" s="767"/>
      <c r="G9" s="54"/>
      <c r="H9" s="55"/>
      <c r="I9" s="55"/>
      <c r="J9" s="55"/>
    </row>
    <row r="10" spans="1:11" ht="24" customHeight="1">
      <c r="A10" s="103">
        <v>1</v>
      </c>
      <c r="B10" s="119" t="s">
        <v>164</v>
      </c>
      <c r="C10" s="119" t="s">
        <v>164</v>
      </c>
      <c r="D10" s="119" t="s">
        <v>164</v>
      </c>
      <c r="E10" s="119" t="s">
        <v>164</v>
      </c>
      <c r="F10" s="183" t="s">
        <v>213</v>
      </c>
      <c r="G10" s="54"/>
    </row>
    <row r="11" spans="1:11" ht="27" customHeight="1">
      <c r="A11" s="763" t="s">
        <v>115</v>
      </c>
      <c r="B11" s="764"/>
      <c r="C11" s="764"/>
      <c r="D11" s="764"/>
      <c r="E11" s="764"/>
      <c r="F11" s="765"/>
    </row>
    <row r="12" spans="1:11" ht="32.25" customHeight="1">
      <c r="A12" s="57" t="s">
        <v>96</v>
      </c>
      <c r="B12" s="57" t="s">
        <v>38</v>
      </c>
      <c r="C12" s="57" t="s">
        <v>83</v>
      </c>
      <c r="D12" s="57" t="s">
        <v>84</v>
      </c>
      <c r="E12" s="57" t="s">
        <v>44</v>
      </c>
      <c r="F12" s="56" t="s">
        <v>117</v>
      </c>
      <c r="H12" s="55"/>
    </row>
    <row r="13" spans="1:11" ht="38.25" customHeight="1">
      <c r="A13" s="101">
        <v>1</v>
      </c>
      <c r="B13" s="316" t="s">
        <v>458</v>
      </c>
      <c r="C13" s="291">
        <v>0.41666666666666669</v>
      </c>
      <c r="D13" s="291">
        <v>0.72361111111111109</v>
      </c>
      <c r="E13" s="291">
        <v>0.30694444444444441</v>
      </c>
      <c r="F13" s="316" t="s">
        <v>459</v>
      </c>
      <c r="H13" s="55"/>
    </row>
    <row r="14" spans="1:11" ht="33" customHeight="1">
      <c r="A14" s="763" t="s">
        <v>219</v>
      </c>
      <c r="B14" s="764"/>
      <c r="C14" s="764"/>
      <c r="D14" s="764"/>
      <c r="E14" s="764"/>
      <c r="F14" s="765"/>
    </row>
    <row r="15" spans="1:11" ht="32.25" customHeight="1">
      <c r="A15" s="57" t="s">
        <v>96</v>
      </c>
      <c r="B15" s="57" t="s">
        <v>38</v>
      </c>
      <c r="C15" s="57" t="s">
        <v>83</v>
      </c>
      <c r="D15" s="57" t="s">
        <v>84</v>
      </c>
      <c r="E15" s="57" t="s">
        <v>44</v>
      </c>
      <c r="F15" s="56" t="s">
        <v>117</v>
      </c>
      <c r="H15" s="55"/>
    </row>
    <row r="16" spans="1:11" ht="30" customHeight="1">
      <c r="A16" s="101">
        <v>1</v>
      </c>
      <c r="B16" s="316" t="s">
        <v>213</v>
      </c>
      <c r="C16" s="316" t="s">
        <v>213</v>
      </c>
      <c r="D16" s="316" t="s">
        <v>213</v>
      </c>
      <c r="E16" s="316" t="s">
        <v>213</v>
      </c>
      <c r="F16" s="316" t="s">
        <v>213</v>
      </c>
      <c r="H16" s="55"/>
    </row>
    <row r="17" spans="1:10" ht="27" customHeight="1">
      <c r="A17" s="763" t="s">
        <v>116</v>
      </c>
      <c r="B17" s="764"/>
      <c r="C17" s="764"/>
      <c r="D17" s="764"/>
      <c r="E17" s="764"/>
      <c r="F17" s="765"/>
    </row>
    <row r="18" spans="1:10" ht="32.25" customHeight="1">
      <c r="A18" s="57" t="s">
        <v>96</v>
      </c>
      <c r="B18" s="57" t="s">
        <v>38</v>
      </c>
      <c r="C18" s="57" t="s">
        <v>83</v>
      </c>
      <c r="D18" s="57" t="s">
        <v>84</v>
      </c>
      <c r="E18" s="57" t="s">
        <v>44</v>
      </c>
      <c r="F18" s="56" t="s">
        <v>117</v>
      </c>
      <c r="H18" s="55"/>
    </row>
    <row r="19" spans="1:10" ht="55.5" customHeight="1">
      <c r="A19" s="101">
        <v>1</v>
      </c>
      <c r="B19" s="316" t="s">
        <v>458</v>
      </c>
      <c r="C19" s="291">
        <v>0.41666666666666669</v>
      </c>
      <c r="D19" s="291">
        <v>0.72361111111111109</v>
      </c>
      <c r="E19" s="291">
        <v>0.30694444444444441</v>
      </c>
      <c r="F19" s="316" t="s">
        <v>459</v>
      </c>
      <c r="H19" s="55"/>
    </row>
    <row r="20" spans="1:10" ht="27" customHeight="1">
      <c r="A20" s="763" t="s">
        <v>220</v>
      </c>
      <c r="B20" s="764"/>
      <c r="C20" s="764"/>
      <c r="D20" s="764"/>
      <c r="E20" s="764"/>
      <c r="F20" s="765"/>
    </row>
    <row r="21" spans="1:10" ht="32.25" customHeight="1">
      <c r="A21" s="57" t="s">
        <v>96</v>
      </c>
      <c r="B21" s="57" t="s">
        <v>38</v>
      </c>
      <c r="C21" s="57" t="s">
        <v>83</v>
      </c>
      <c r="D21" s="57" t="s">
        <v>84</v>
      </c>
      <c r="E21" s="57" t="s">
        <v>44</v>
      </c>
      <c r="F21" s="56" t="s">
        <v>117</v>
      </c>
      <c r="G21" s="168"/>
      <c r="H21" s="55"/>
    </row>
    <row r="22" spans="1:10" ht="39.75" customHeight="1">
      <c r="A22" s="101"/>
      <c r="B22" s="316"/>
      <c r="C22" s="291"/>
      <c r="D22" s="291"/>
      <c r="E22" s="291"/>
      <c r="F22" s="505"/>
      <c r="G22" s="504"/>
      <c r="H22" s="503"/>
    </row>
    <row r="23" spans="1:10" ht="32.25" customHeight="1">
      <c r="A23" s="254"/>
      <c r="B23" s="58"/>
      <c r="C23" s="58"/>
      <c r="D23" s="58"/>
      <c r="E23" s="58"/>
      <c r="F23" s="58"/>
      <c r="G23" s="168"/>
      <c r="H23" s="55"/>
    </row>
    <row r="24" spans="1:10" ht="39" customHeight="1">
      <c r="A24" s="58"/>
      <c r="B24" s="58"/>
      <c r="C24" s="59"/>
      <c r="D24" s="59"/>
      <c r="E24" s="59"/>
      <c r="F24" s="77" t="s">
        <v>221</v>
      </c>
    </row>
    <row r="25" spans="1:10" ht="20.25" customHeight="1">
      <c r="A25" s="20"/>
      <c r="B25" s="20"/>
      <c r="C25" s="20"/>
      <c r="D25" s="20"/>
      <c r="E25" s="60"/>
      <c r="F25" s="61" t="s">
        <v>222</v>
      </c>
    </row>
    <row r="26" spans="1:10" ht="16.5" customHeight="1">
      <c r="A26" s="20"/>
      <c r="B26" s="20"/>
      <c r="C26" s="20"/>
      <c r="D26" s="20"/>
      <c r="E26" s="20"/>
      <c r="F26" s="217" t="s">
        <v>443</v>
      </c>
    </row>
    <row r="27" spans="1:10" ht="30.75" customHeight="1">
      <c r="A27" s="20"/>
      <c r="B27" s="20"/>
      <c r="C27" s="20"/>
      <c r="D27" s="62"/>
      <c r="E27" s="20"/>
      <c r="F27" s="61"/>
    </row>
    <row r="28" spans="1:10" ht="33.75" customHeight="1">
      <c r="D28" s="63"/>
      <c r="G28" s="77"/>
      <c r="H28" s="55"/>
      <c r="I28" s="55"/>
      <c r="J28" s="55"/>
    </row>
    <row r="29" spans="1:10" ht="33" customHeight="1">
      <c r="G29" s="61"/>
      <c r="H29" s="55"/>
    </row>
    <row r="30" spans="1:10" ht="33" customHeight="1">
      <c r="G30" s="61"/>
      <c r="H30" s="55"/>
    </row>
    <row r="31" spans="1:10" ht="33" customHeight="1">
      <c r="H31" s="55"/>
    </row>
    <row r="32" spans="1:10" ht="33" customHeight="1">
      <c r="H32" s="55"/>
    </row>
    <row r="33" spans="8:10" ht="21" customHeight="1">
      <c r="H33" s="55"/>
    </row>
    <row r="34" spans="8:10" ht="33" customHeight="1">
      <c r="H34" s="55"/>
    </row>
    <row r="35" spans="8:10" ht="30" customHeight="1">
      <c r="H35" s="55"/>
    </row>
    <row r="36" spans="8:10" ht="30" customHeight="1">
      <c r="H36" s="55"/>
    </row>
    <row r="37" spans="8:10" ht="30.75" customHeight="1">
      <c r="H37" s="55"/>
    </row>
    <row r="38" spans="8:10" ht="35.25" customHeight="1">
      <c r="H38" s="55"/>
      <c r="I38" s="55"/>
      <c r="J38" s="55"/>
    </row>
    <row r="39" spans="8:10" ht="34.5" customHeight="1"/>
    <row r="40" spans="8:10" ht="36" customHeight="1"/>
    <row r="41" spans="8:10" ht="36" customHeight="1"/>
    <row r="42" spans="8:10" ht="36" customHeight="1"/>
    <row r="43" spans="8:10" ht="29.25" customHeight="1"/>
    <row r="44" spans="8:10" ht="17.25" customHeight="1"/>
    <row r="45" spans="8:10" ht="39" customHeight="1"/>
    <row r="46" spans="8:10" ht="24" customHeight="1"/>
    <row r="48" spans="8:10" ht="23.25" customHeight="1"/>
    <row r="49" ht="25.5" customHeight="1"/>
    <row r="50" ht="72.75" customHeight="1"/>
    <row r="51" ht="16.5" customHeight="1"/>
    <row r="52" ht="15.75" customHeight="1"/>
  </sheetData>
  <mergeCells count="10">
    <mergeCell ref="A1:F1"/>
    <mergeCell ref="A14:F14"/>
    <mergeCell ref="A17:F17"/>
    <mergeCell ref="A20:F20"/>
    <mergeCell ref="A11:F11"/>
    <mergeCell ref="A2:F2"/>
    <mergeCell ref="A4:F4"/>
    <mergeCell ref="A6:F6"/>
    <mergeCell ref="A8:F8"/>
    <mergeCell ref="A9:F9"/>
  </mergeCells>
  <phoneticPr fontId="6" type="noConversion"/>
  <pageMargins left="0.70866141732283505" right="0.70866141732283505" top="0.39370078740157499" bottom="0.39370078740157499" header="0.31496062992126" footer="0.31496062992126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</vt:i4>
      </vt:variant>
    </vt:vector>
  </HeadingPairs>
  <TitlesOfParts>
    <vt:vector size="27" baseType="lpstr">
      <vt:lpstr>Sheet3</vt:lpstr>
      <vt:lpstr>CONSUMPTION</vt:lpstr>
      <vt:lpstr>Assessment sheet</vt:lpstr>
      <vt:lpstr>Bank-1B Assesment</vt:lpstr>
      <vt:lpstr>B FORM</vt:lpstr>
      <vt:lpstr>BANK TO FEEDER LOSSES</vt:lpstr>
      <vt:lpstr>ALDC INTERRUPTION FORMAT</vt:lpstr>
      <vt:lpstr>INTERRUPTION</vt:lpstr>
      <vt:lpstr>INT.IC&amp;TR</vt:lpstr>
      <vt:lpstr>MORETHAN 10TIMES INTERR</vt:lpstr>
      <vt:lpstr>tfr trippings</vt:lpstr>
      <vt:lpstr>OVER LAP TRIPPINGS</vt:lpstr>
      <vt:lpstr>MONTHLY WORKS </vt:lpstr>
      <vt:lpstr> EQUIPMENTS FAILED</vt:lpstr>
      <vt:lpstr>Sheet1</vt:lpstr>
      <vt:lpstr>Sheet2</vt:lpstr>
      <vt:lpstr>Sheet4</vt:lpstr>
      <vt:lpstr>Sheet5</vt:lpstr>
      <vt:lpstr>Station Losses</vt:lpstr>
      <vt:lpstr>Transmission losses</vt:lpstr>
      <vt:lpstr>Sheet6</vt:lpstr>
      <vt:lpstr>aSSESMENT</vt:lpstr>
      <vt:lpstr>Sheet7</vt:lpstr>
      <vt:lpstr>'B FORM'!Print_Area</vt:lpstr>
      <vt:lpstr>CONSUMPTION!Print_Area</vt:lpstr>
      <vt:lpstr>'MORETHAN 10TIMES INTERR'!Print_Area</vt:lpstr>
      <vt:lpstr>'tfr trippings'!Print_Area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2025-06-02T08:29:18Z</cp:lastPrinted>
  <dcterms:created xsi:type="dcterms:W3CDTF">2006-09-15T18:30:00Z</dcterms:created>
  <dcterms:modified xsi:type="dcterms:W3CDTF">2025-07-01T07:34:11Z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1033-11.2.0.8942</vt:lpwstr>
  </property>
</Properties>
</file>