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2B96FCA-4C67-40F3-815C-D9B851FD11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sumption" sheetId="1" r:id="rId1"/>
    <sheet name="Interruption" sheetId="2" r:id="rId2"/>
    <sheet name="F12" sheetId="3" r:id="rId3"/>
    <sheet name="F11" sheetId="4" r:id="rId4"/>
    <sheet name="Vital Parameter" sheetId="5" r:id="rId5"/>
    <sheet name="B-FORM" sheetId="6" r:id="rId6"/>
    <sheet name="F10 &amp; F3" sheetId="7" r:id="rId7"/>
    <sheet name="Transformer tripping" sheetId="8" r:id="rId8"/>
    <sheet name="Station Losses" sheetId="9" r:id="rId9"/>
  </sheets>
  <definedNames>
    <definedName name="_xlnm.Print_Area" localSheetId="5">'B-FORM'!$A$1:$M$43</definedName>
    <definedName name="_xlnm.Print_Area" localSheetId="0">consumption!$A$1:$S$58</definedName>
    <definedName name="_xlnm.Print_Area" localSheetId="6">'F10 &amp; F3'!$A$1:$J$13</definedName>
    <definedName name="_xlnm.Print_Area" localSheetId="1">Interruption!$A$1:$R$19</definedName>
    <definedName name="_xlnm.Print_Area" localSheetId="7" xml:space="preserve">                                                        'Transformer tripping'!$A$1:$H$21</definedName>
    <definedName name="_xlnm.Print_Area" localSheetId="4">'Vital Parameter'!$A$1:$V$30</definedName>
  </definedNames>
  <calcPr calcId="191029"/>
</workbook>
</file>

<file path=xl/calcChain.xml><?xml version="1.0" encoding="utf-8"?>
<calcChain xmlns="http://schemas.openxmlformats.org/spreadsheetml/2006/main">
  <c r="E22" i="5" l="1"/>
  <c r="P29" i="1" l="1"/>
  <c r="P40" i="1"/>
  <c r="P36" i="1"/>
  <c r="P26" i="1"/>
  <c r="V22" i="5" l="1"/>
  <c r="U22" i="5"/>
  <c r="T22" i="5"/>
  <c r="S22" i="5"/>
  <c r="R22" i="5"/>
  <c r="Q22" i="5"/>
  <c r="O22" i="5"/>
  <c r="K22" i="5"/>
  <c r="E18" i="5"/>
  <c r="E16" i="5"/>
  <c r="V16" i="5" s="1"/>
  <c r="E15" i="5"/>
  <c r="F15" i="5" s="1"/>
  <c r="P43" i="1"/>
  <c r="J43" i="1"/>
  <c r="L43" i="1" s="1"/>
  <c r="P42" i="1"/>
  <c r="J42" i="1"/>
  <c r="L42" i="1" s="1"/>
  <c r="J41" i="1"/>
  <c r="L41" i="1" s="1"/>
  <c r="J40" i="1"/>
  <c r="L40" i="1" s="1"/>
  <c r="V15" i="5" l="1"/>
  <c r="F22" i="5"/>
  <c r="M42" i="1"/>
  <c r="P34" i="1"/>
  <c r="P32" i="1"/>
  <c r="P24" i="1"/>
  <c r="P8" i="1"/>
  <c r="L33" i="6"/>
  <c r="L24" i="6"/>
  <c r="L25" i="6"/>
  <c r="E19" i="5"/>
  <c r="V19" i="5" s="1"/>
  <c r="E13" i="5"/>
  <c r="F13" i="5" s="1"/>
  <c r="E12" i="5"/>
  <c r="V12" i="5" s="1"/>
  <c r="L22" i="6"/>
  <c r="L21" i="6"/>
  <c r="J18" i="1"/>
  <c r="V13" i="5" l="1"/>
  <c r="F12" i="5"/>
  <c r="L23" i="6"/>
  <c r="P12" i="1"/>
  <c r="P16" i="1"/>
  <c r="P14" i="1"/>
  <c r="P10" i="1"/>
  <c r="J8" i="1"/>
  <c r="P28" i="1" l="1"/>
  <c r="P22" i="1"/>
  <c r="P20" i="1"/>
  <c r="P18" i="1"/>
  <c r="O17" i="5"/>
  <c r="O18" i="5"/>
  <c r="P31" i="1" l="1"/>
  <c r="I51" i="1" l="1"/>
  <c r="E20" i="5" l="1"/>
  <c r="V20" i="5" s="1"/>
  <c r="E17" i="5" l="1"/>
  <c r="V17" i="5" s="1"/>
  <c r="V18" i="5"/>
  <c r="J23" i="1" l="1"/>
  <c r="L23" i="1" s="1"/>
  <c r="J22" i="1"/>
  <c r="L22" i="1" s="1"/>
  <c r="P38" i="1"/>
  <c r="M22" i="1" l="1"/>
  <c r="K20" i="5" s="1"/>
  <c r="H5" i="7"/>
  <c r="J44" i="1"/>
  <c r="L44" i="1" s="1"/>
  <c r="M44" i="1" s="1"/>
  <c r="U17" i="5"/>
  <c r="U18" i="5"/>
  <c r="U19" i="5"/>
  <c r="U20" i="5"/>
  <c r="U21" i="5"/>
  <c r="U16" i="5"/>
  <c r="U15" i="5"/>
  <c r="J5" i="7"/>
  <c r="I5" i="7"/>
  <c r="L32" i="6"/>
  <c r="L31" i="6"/>
  <c r="L30" i="6"/>
  <c r="L19" i="6"/>
  <c r="L18" i="6"/>
  <c r="L16" i="6"/>
  <c r="L15" i="6"/>
  <c r="L13" i="6"/>
  <c r="L12" i="6"/>
  <c r="L11" i="6"/>
  <c r="L10" i="6"/>
  <c r="L9" i="6"/>
  <c r="L8" i="6"/>
  <c r="T21" i="5"/>
  <c r="S21" i="5"/>
  <c r="R21" i="5"/>
  <c r="Q21" i="5"/>
  <c r="O21" i="5"/>
  <c r="E21" i="5"/>
  <c r="V21" i="5" s="1"/>
  <c r="T20" i="5"/>
  <c r="S20" i="5"/>
  <c r="R20" i="5"/>
  <c r="Q20" i="5"/>
  <c r="O20" i="5"/>
  <c r="T19" i="5"/>
  <c r="S19" i="5"/>
  <c r="R19" i="5"/>
  <c r="Q19" i="5"/>
  <c r="O19" i="5"/>
  <c r="T18" i="5"/>
  <c r="S18" i="5"/>
  <c r="R18" i="5"/>
  <c r="Q18" i="5"/>
  <c r="T17" i="5"/>
  <c r="S17" i="5"/>
  <c r="R17" i="5"/>
  <c r="Q17" i="5"/>
  <c r="T16" i="5"/>
  <c r="S16" i="5"/>
  <c r="R16" i="5"/>
  <c r="Q16" i="5"/>
  <c r="O16" i="5"/>
  <c r="T15" i="5"/>
  <c r="S15" i="5"/>
  <c r="R15" i="5"/>
  <c r="Q15" i="5"/>
  <c r="P15" i="5"/>
  <c r="O15" i="5"/>
  <c r="E14" i="5"/>
  <c r="V14" i="5" s="1"/>
  <c r="M11" i="5"/>
  <c r="L11" i="5"/>
  <c r="E11" i="5"/>
  <c r="V11" i="5" s="1"/>
  <c r="N15" i="4"/>
  <c r="M15" i="4"/>
  <c r="L15" i="4"/>
  <c r="K15" i="4"/>
  <c r="J15" i="4"/>
  <c r="I15" i="4"/>
  <c r="G14" i="3" s="1"/>
  <c r="H15" i="4"/>
  <c r="G15" i="4"/>
  <c r="F15" i="4"/>
  <c r="E15" i="4"/>
  <c r="N14" i="4"/>
  <c r="M14" i="4"/>
  <c r="L14" i="4"/>
  <c r="K14" i="4"/>
  <c r="J14" i="4"/>
  <c r="I14" i="4"/>
  <c r="H14" i="4"/>
  <c r="G14" i="4"/>
  <c r="F14" i="4"/>
  <c r="E14" i="4"/>
  <c r="D13" i="3" s="1"/>
  <c r="N13" i="4"/>
  <c r="M13" i="4"/>
  <c r="L13" i="4"/>
  <c r="K13" i="4"/>
  <c r="J13" i="4"/>
  <c r="I13" i="4"/>
  <c r="H13" i="4"/>
  <c r="G13" i="4"/>
  <c r="F13" i="4"/>
  <c r="E13" i="4"/>
  <c r="N12" i="4"/>
  <c r="M12" i="4"/>
  <c r="L12" i="4"/>
  <c r="K12" i="4"/>
  <c r="J12" i="4"/>
  <c r="I12" i="4"/>
  <c r="H12" i="4"/>
  <c r="G12" i="4"/>
  <c r="F12" i="4"/>
  <c r="E12" i="4"/>
  <c r="N11" i="4"/>
  <c r="M11" i="4"/>
  <c r="L11" i="4"/>
  <c r="K11" i="4"/>
  <c r="J11" i="4"/>
  <c r="I11" i="4"/>
  <c r="H11" i="4"/>
  <c r="G11" i="4"/>
  <c r="F11" i="4"/>
  <c r="E11" i="4"/>
  <c r="N10" i="4"/>
  <c r="M10" i="4"/>
  <c r="L10" i="4"/>
  <c r="K10" i="4"/>
  <c r="J10" i="4"/>
  <c r="I10" i="4"/>
  <c r="G9" i="3" s="1"/>
  <c r="H10" i="4"/>
  <c r="G10" i="4"/>
  <c r="F10" i="4"/>
  <c r="E10" i="4"/>
  <c r="N9" i="4"/>
  <c r="M9" i="4"/>
  <c r="L9" i="4"/>
  <c r="K9" i="4"/>
  <c r="J9" i="4"/>
  <c r="I9" i="4"/>
  <c r="H9" i="4"/>
  <c r="G9" i="4"/>
  <c r="F9" i="4"/>
  <c r="E9" i="4"/>
  <c r="N8" i="4"/>
  <c r="M8" i="4"/>
  <c r="L8" i="4"/>
  <c r="K8" i="4"/>
  <c r="J8" i="4"/>
  <c r="I8" i="4"/>
  <c r="H8" i="4"/>
  <c r="G8" i="4"/>
  <c r="F8" i="4"/>
  <c r="E8" i="4"/>
  <c r="D7" i="3" s="1"/>
  <c r="J45" i="1"/>
  <c r="L45" i="1" s="1"/>
  <c r="M45" i="1" s="1"/>
  <c r="K23" i="5" s="1"/>
  <c r="J39" i="1"/>
  <c r="L39" i="1" s="1"/>
  <c r="J38" i="1"/>
  <c r="L38" i="1" s="1"/>
  <c r="J37" i="1"/>
  <c r="L37" i="1" s="1"/>
  <c r="J36" i="1"/>
  <c r="L36" i="1" s="1"/>
  <c r="J35" i="1"/>
  <c r="L35" i="1" s="1"/>
  <c r="J34" i="1"/>
  <c r="L34" i="1" s="1"/>
  <c r="J33" i="1"/>
  <c r="L33" i="1" s="1"/>
  <c r="J32" i="1"/>
  <c r="L32" i="1" s="1"/>
  <c r="J31" i="1"/>
  <c r="L31" i="1" s="1"/>
  <c r="P30" i="1"/>
  <c r="J30" i="1"/>
  <c r="L30" i="1" s="1"/>
  <c r="J29" i="1"/>
  <c r="L29" i="1" s="1"/>
  <c r="J28" i="1"/>
  <c r="L28" i="1" s="1"/>
  <c r="J27" i="1"/>
  <c r="L27" i="1" s="1"/>
  <c r="J26" i="1"/>
  <c r="L26" i="1" s="1"/>
  <c r="J25" i="1"/>
  <c r="L25" i="1" s="1"/>
  <c r="J24" i="1"/>
  <c r="L24" i="1" s="1"/>
  <c r="J21" i="1"/>
  <c r="L21" i="1" s="1"/>
  <c r="J20" i="1"/>
  <c r="L20" i="1" s="1"/>
  <c r="J19" i="1"/>
  <c r="L19" i="1" s="1"/>
  <c r="L18" i="1"/>
  <c r="J17" i="1"/>
  <c r="L17" i="1" s="1"/>
  <c r="J16" i="1"/>
  <c r="L16" i="1" s="1"/>
  <c r="J15" i="1"/>
  <c r="L15" i="1" s="1"/>
  <c r="J14" i="1"/>
  <c r="L14" i="1" s="1"/>
  <c r="J13" i="1"/>
  <c r="L13" i="1" s="1"/>
  <c r="J12" i="1"/>
  <c r="L12" i="1" s="1"/>
  <c r="J11" i="1"/>
  <c r="L11" i="1" s="1"/>
  <c r="J10" i="1"/>
  <c r="L10" i="1" s="1"/>
  <c r="J9" i="1"/>
  <c r="L9" i="1" s="1"/>
  <c r="L8" i="1"/>
  <c r="H7" i="3" l="1"/>
  <c r="I7" i="3" s="1"/>
  <c r="E10" i="3"/>
  <c r="F10" i="3" s="1"/>
  <c r="H10" i="3"/>
  <c r="I10" i="3" s="1"/>
  <c r="H12" i="3"/>
  <c r="I12" i="3" s="1"/>
  <c r="E14" i="3"/>
  <c r="F14" i="3" s="1"/>
  <c r="D14" i="3"/>
  <c r="D55" i="1"/>
  <c r="H14" i="3"/>
  <c r="I14" i="3" s="1"/>
  <c r="D12" i="3"/>
  <c r="D57" i="1"/>
  <c r="H9" i="3"/>
  <c r="I9" i="3" s="1"/>
  <c r="H13" i="3"/>
  <c r="I13" i="3" s="1"/>
  <c r="P20" i="6"/>
  <c r="M10" i="1"/>
  <c r="M14" i="1"/>
  <c r="K11" i="5" s="1"/>
  <c r="F14" i="5"/>
  <c r="F11" i="5"/>
  <c r="G13" i="3"/>
  <c r="D8" i="3"/>
  <c r="G10" i="3"/>
  <c r="L26" i="6"/>
  <c r="L20" i="6"/>
  <c r="L17" i="6"/>
  <c r="D9" i="3"/>
  <c r="G11" i="3"/>
  <c r="G7" i="3"/>
  <c r="M38" i="1"/>
  <c r="K17" i="5" s="1"/>
  <c r="M32" i="1"/>
  <c r="K14" i="5" s="1"/>
  <c r="E11" i="3"/>
  <c r="F11" i="3" s="1"/>
  <c r="D11" i="3"/>
  <c r="E12" i="3"/>
  <c r="F12" i="3" s="1"/>
  <c r="E9" i="3"/>
  <c r="F9" i="3" s="1"/>
  <c r="E8" i="3"/>
  <c r="F8" i="3" s="1"/>
  <c r="D10" i="3"/>
  <c r="E7" i="3"/>
  <c r="F7" i="3" s="1"/>
  <c r="G12" i="3"/>
  <c r="G8" i="3"/>
  <c r="F18" i="5"/>
  <c r="M8" i="1"/>
  <c r="F12" i="7" s="1"/>
  <c r="M12" i="1"/>
  <c r="M28" i="1"/>
  <c r="M36" i="1"/>
  <c r="K16" i="5" s="1"/>
  <c r="H8" i="3"/>
  <c r="I8" i="3" s="1"/>
  <c r="E13" i="3"/>
  <c r="F13" i="3" s="1"/>
  <c r="H11" i="3"/>
  <c r="I11" i="3" s="1"/>
  <c r="M18" i="1"/>
  <c r="M24" i="1"/>
  <c r="K21" i="5" s="1"/>
  <c r="M16" i="1"/>
  <c r="K12" i="5" s="1"/>
  <c r="M30" i="1"/>
  <c r="M20" i="1"/>
  <c r="K19" i="5" s="1"/>
  <c r="M26" i="1"/>
  <c r="K18" i="5" s="1"/>
  <c r="M34" i="1"/>
  <c r="K15" i="5" s="1"/>
  <c r="F17" i="5"/>
  <c r="F21" i="5"/>
  <c r="F16" i="5"/>
  <c r="F20" i="5"/>
  <c r="F19" i="5"/>
  <c r="K13" i="5" l="1"/>
  <c r="G12" i="7"/>
</calcChain>
</file>

<file path=xl/sharedStrings.xml><?xml version="1.0" encoding="utf-8"?>
<sst xmlns="http://schemas.openxmlformats.org/spreadsheetml/2006/main" count="682" uniqueCount="343">
  <si>
    <t xml:space="preserve">     KARNATAKA  POWER  TRANSMISSION  CORPORATION  LIMITED</t>
  </si>
  <si>
    <t>Sl No</t>
  </si>
  <si>
    <t>Name of the Bank/Feeder</t>
  </si>
  <si>
    <t>Category of feeder</t>
  </si>
  <si>
    <t>Meter Serial Numbers</t>
  </si>
  <si>
    <t>Meter Make</t>
  </si>
  <si>
    <t>Meter CT  ratio</t>
  </si>
  <si>
    <t>Final Reading</t>
  </si>
  <si>
    <t>Initial Reading</t>
  </si>
  <si>
    <t>Difference</t>
  </si>
  <si>
    <t>Meter constant</t>
  </si>
  <si>
    <t>Energy    consumption</t>
  </si>
  <si>
    <t>TOTAL  consumption</t>
  </si>
  <si>
    <t>CT  Ratio</t>
  </si>
  <si>
    <t>Peak load</t>
  </si>
  <si>
    <t>AMP</t>
  </si>
  <si>
    <t>MW</t>
  </si>
  <si>
    <t>DATE</t>
  </si>
  <si>
    <t>TIME</t>
  </si>
  <si>
    <t>L1</t>
  </si>
  <si>
    <t xml:space="preserve">66kV Somanathpura - Chelur LINE-1 (Import) </t>
  </si>
  <si>
    <t>L&amp;T</t>
  </si>
  <si>
    <t>400/1</t>
  </si>
  <si>
    <t xml:space="preserve">  </t>
  </si>
  <si>
    <t xml:space="preserve">66kV Somanathpura - Chelur LINE-1 (Export) </t>
  </si>
  <si>
    <t>L2</t>
  </si>
  <si>
    <t>IPP</t>
  </si>
  <si>
    <t>200/1</t>
  </si>
  <si>
    <t>L3</t>
  </si>
  <si>
    <t>X1876848</t>
  </si>
  <si>
    <t>SECURE</t>
  </si>
  <si>
    <t>T1</t>
  </si>
  <si>
    <t>TRANSFORMER-1(Export)</t>
  </si>
  <si>
    <t>Q0469707</t>
  </si>
  <si>
    <t xml:space="preserve">  - /1A</t>
  </si>
  <si>
    <t>100/1</t>
  </si>
  <si>
    <t>TRANSFORMER-1(Import)</t>
  </si>
  <si>
    <t>T2</t>
  </si>
  <si>
    <t>TRANSFORMER-2(Export)</t>
  </si>
  <si>
    <t>X1876847</t>
  </si>
  <si>
    <t>TRANSFORMER-2(Import)</t>
  </si>
  <si>
    <t>B1</t>
  </si>
  <si>
    <t>600/1</t>
  </si>
  <si>
    <t>f8</t>
  </si>
  <si>
    <t>NJY</t>
  </si>
  <si>
    <t>f9</t>
  </si>
  <si>
    <t>Agri</t>
  </si>
  <si>
    <t>f10</t>
  </si>
  <si>
    <t>Q0246266</t>
  </si>
  <si>
    <t>F4</t>
  </si>
  <si>
    <t>F5</t>
  </si>
  <si>
    <t xml:space="preserve">F5- T VIJAY KUMAR SOLAR PLANT (Export) </t>
  </si>
  <si>
    <t>60/1A</t>
  </si>
  <si>
    <t xml:space="preserve">F5- T VIJAY KUMAR SOLAR PLANT (Import) </t>
  </si>
  <si>
    <t>F7</t>
  </si>
  <si>
    <t>250/1A</t>
  </si>
  <si>
    <t>B2</t>
  </si>
  <si>
    <t>BANK-2 (Export)</t>
  </si>
  <si>
    <t>Q0575429</t>
  </si>
  <si>
    <t>800/1</t>
  </si>
  <si>
    <t>BANK-2 (Import)</t>
  </si>
  <si>
    <t>F1</t>
  </si>
  <si>
    <t>F1-NJY CHELUR (Export))</t>
  </si>
  <si>
    <t>Q0578382</t>
  </si>
  <si>
    <t>F1-NJY CHELUR (Import))</t>
  </si>
  <si>
    <t>F2</t>
  </si>
  <si>
    <t>Q0578441</t>
  </si>
  <si>
    <t>F3</t>
  </si>
  <si>
    <t xml:space="preserve">F3-VENKATAPURA (Export) </t>
  </si>
  <si>
    <t>Q0578357</t>
  </si>
  <si>
    <t>F3-VENKATAPURA (Import)</t>
  </si>
  <si>
    <t>F11</t>
  </si>
  <si>
    <t>-</t>
  </si>
  <si>
    <t>F12</t>
  </si>
  <si>
    <t>Q0578392</t>
  </si>
  <si>
    <t>STATION AUX</t>
  </si>
  <si>
    <t>ELSTER</t>
  </si>
  <si>
    <t xml:space="preserve">  - /5A</t>
  </si>
  <si>
    <t>50/5</t>
  </si>
  <si>
    <t xml:space="preserve">            Station Peak Load</t>
  </si>
  <si>
    <t>Peak in Amps</t>
  </si>
  <si>
    <t>Peak Amps</t>
  </si>
  <si>
    <t>Amps</t>
  </si>
  <si>
    <t>Peak in MW</t>
  </si>
  <si>
    <t>Hours</t>
  </si>
  <si>
    <t>Dated</t>
  </si>
  <si>
    <t>TOTAL NET BANKS consumption</t>
  </si>
  <si>
    <t>TOTAL NET FEEDERS  consumption</t>
  </si>
  <si>
    <t>KARNATAKA  POWER  TRANSMISSION  CORPORATION  LIMITED</t>
  </si>
  <si>
    <t>SL. No.</t>
  </si>
  <si>
    <t>Feeder No. and Name  of the Feeder</t>
  </si>
  <si>
    <t>Foreseen  Interruption/ Line  Clear</t>
  </si>
  <si>
    <t>Unforeseen   Interruption / Faulty</t>
  </si>
  <si>
    <t>Scheduled    Load  shedding</t>
  </si>
  <si>
    <t>Unscheduled   Load shedding</t>
  </si>
  <si>
    <t>Open Delta   Power  Supply</t>
  </si>
  <si>
    <t>Three  Phase    Power  Supply</t>
  </si>
  <si>
    <t xml:space="preserve">  66kV  Failure 
( Main  Supply)</t>
  </si>
  <si>
    <t>OLR tripping</t>
  </si>
  <si>
    <t>No</t>
  </si>
  <si>
    <t>Duration in hours</t>
  </si>
  <si>
    <t>Duration   in hours</t>
  </si>
  <si>
    <t>ABT meter 1(Bank I)</t>
  </si>
  <si>
    <t>_</t>
  </si>
  <si>
    <t>F1-NJY CHELUR</t>
  </si>
  <si>
    <t>F2-CHELUR EXPRESS</t>
  </si>
  <si>
    <t xml:space="preserve">F3-VENKATAPURA </t>
  </si>
  <si>
    <t xml:space="preserve">F4- NALLAGUTLAPALLI  </t>
  </si>
  <si>
    <t>F8- MUGIREDDYPALLI</t>
  </si>
  <si>
    <t xml:space="preserve">F9-  BAJJAPURA </t>
  </si>
  <si>
    <t xml:space="preserve">F10- GUNDLAPALLI </t>
  </si>
  <si>
    <t>Division</t>
  </si>
  <si>
    <t>Station Name</t>
  </si>
  <si>
    <t>Ref.Bus Voltage in kV</t>
  </si>
  <si>
    <t>Scheduled</t>
  </si>
  <si>
    <t>Unscheduled</t>
  </si>
  <si>
    <t>No.of Interruption</t>
  </si>
  <si>
    <t>Duration in Minutes</t>
  </si>
  <si>
    <t>% of   Availability</t>
  </si>
  <si>
    <t>TL &amp; SS  Gowribidanur</t>
  </si>
  <si>
    <t xml:space="preserve">66/11kV  Chelur </t>
  </si>
  <si>
    <t>11kV  (F1)</t>
  </si>
  <si>
    <t>11kV  (F2)</t>
  </si>
  <si>
    <t>11kV  (F3)</t>
  </si>
  <si>
    <t>11kV  (F4)</t>
  </si>
  <si>
    <t>11kV  (F8)</t>
  </si>
  <si>
    <t>11kV  (F9)</t>
  </si>
  <si>
    <t>11kV  (F10)</t>
  </si>
  <si>
    <t>11kV  (F11)</t>
  </si>
  <si>
    <t>*</t>
  </si>
  <si>
    <t>No of Days of the month should be changed in Availability Formula</t>
  </si>
  <si>
    <t>Feeder No</t>
  </si>
  <si>
    <t>Interruptions due to Scheduled Load shedding</t>
  </si>
  <si>
    <t>Interruptions due to Distribution</t>
  </si>
  <si>
    <t>Interruptions due to transmission</t>
  </si>
  <si>
    <t>Duration in minutes (Hrs*60+Min)</t>
  </si>
  <si>
    <t>TL&amp; SS   Gowribidanur</t>
  </si>
  <si>
    <t xml:space="preserve">66/11  kV Chelur </t>
  </si>
  <si>
    <t>11 kV</t>
  </si>
  <si>
    <t>F8</t>
  </si>
  <si>
    <t>F9</t>
  </si>
  <si>
    <t>F10</t>
  </si>
  <si>
    <t xml:space="preserve">66/11 kV  MUSS, Chelur </t>
  </si>
  <si>
    <t>particulars</t>
  </si>
  <si>
    <t>Capacity of Transformer/ Feeder</t>
  </si>
  <si>
    <t>Peak Demand in MW</t>
  </si>
  <si>
    <t>Energy in MU</t>
  </si>
  <si>
    <t>Voltage Recorded in KV</t>
  </si>
  <si>
    <t>Quantum of power supply in hrs</t>
  </si>
  <si>
    <t>Interruption</t>
  </si>
  <si>
    <t>Loading factor</t>
  </si>
  <si>
    <t>Normal</t>
  </si>
  <si>
    <t>Contingency</t>
  </si>
  <si>
    <t>Entitlement for the month</t>
  </si>
  <si>
    <t>Actual Recording</t>
  </si>
  <si>
    <t>Maximum</t>
  </si>
  <si>
    <t>Minimum</t>
  </si>
  <si>
    <t>Three phase</t>
  </si>
  <si>
    <t xml:space="preserve">Open Delta </t>
  </si>
  <si>
    <t>In A</t>
  </si>
  <si>
    <t>In MW</t>
  </si>
  <si>
    <t>Actual</t>
  </si>
  <si>
    <t>Nos</t>
  </si>
  <si>
    <t>Duration in Hrs</t>
  </si>
  <si>
    <t>TRANSFORMER-1</t>
  </si>
  <si>
    <t>TRANSFORMER-2</t>
  </si>
  <si>
    <t>BANK-1</t>
  </si>
  <si>
    <t>BANK-2</t>
  </si>
  <si>
    <t>F9-BAJJAPURA</t>
  </si>
  <si>
    <t xml:space="preserve">F10-GUNDLAPALLI </t>
  </si>
  <si>
    <t>Auxillary</t>
  </si>
  <si>
    <t xml:space="preserve">Duration of maximum voltage beyond specified limits </t>
  </si>
  <si>
    <t>Nil</t>
  </si>
  <si>
    <t xml:space="preserve">Duration of minimum voltage beyond specified limits </t>
  </si>
  <si>
    <t xml:space="preserve"> </t>
  </si>
  <si>
    <t>KARNATAKA POWER TRANSMISSION CORPORATION LIMITED</t>
  </si>
  <si>
    <t>B- FORMS OF IF POINTS</t>
  </si>
  <si>
    <t>NAME OF THE STATION:  66/11kV Muss Chelur</t>
  </si>
  <si>
    <t>NAME OF THE DIVISION: TL&amp;SS Division Gowribidanur</t>
  </si>
  <si>
    <t>Sl. No.</t>
  </si>
  <si>
    <t>SUB-STATION NAME</t>
  </si>
  <si>
    <t>PTR Capacity/Name of the EHT/ Name of the IPP  with Voltage Class</t>
  </si>
  <si>
    <t>INTERFACE POINT</t>
  </si>
  <si>
    <t>METER TYPE</t>
  </si>
  <si>
    <t>CT RATIO</t>
  </si>
  <si>
    <t>METER SL.NO</t>
  </si>
  <si>
    <t>FLOW TYPE</t>
  </si>
  <si>
    <t>MF</t>
  </si>
  <si>
    <t>INITIAL</t>
  </si>
  <si>
    <t>FINAL</t>
  </si>
  <si>
    <t>CONSUMPTION (IN KWH)</t>
  </si>
  <si>
    <t>Remarks</t>
  </si>
  <si>
    <t>66/11kV Muss Chelur</t>
  </si>
  <si>
    <t>DLMS/ SECURE</t>
  </si>
  <si>
    <t>FROM KPTCL</t>
  </si>
  <si>
    <t>TO KPTCL</t>
  </si>
  <si>
    <t>11kV Bank-2</t>
  </si>
  <si>
    <t>AUX-1</t>
  </si>
  <si>
    <t>ETV/ELSTER</t>
  </si>
  <si>
    <t>AUX-2</t>
  </si>
  <si>
    <t>NIL</t>
  </si>
  <si>
    <t>EHT</t>
  </si>
  <si>
    <t>ES  SUN SOLAR</t>
  </si>
  <si>
    <t xml:space="preserve">
IPP </t>
  </si>
  <si>
    <t xml:space="preserve">ETV/L&amp;T
</t>
  </si>
  <si>
    <t>Net Consumption</t>
  </si>
  <si>
    <t xml:space="preserve">T VIJAY KUMAR </t>
  </si>
  <si>
    <t xml:space="preserve"> IPP</t>
  </si>
  <si>
    <t>60/1</t>
  </si>
  <si>
    <t xml:space="preserve"> HOMBALE CONSTRUCTIONS &amp; ESTATES PVT. LTD.</t>
  </si>
  <si>
    <t xml:space="preserve">IPP 
</t>
  </si>
  <si>
    <t>250/1</t>
  </si>
  <si>
    <t>Transformer wise energy audit
ANNEXURE</t>
  </si>
  <si>
    <t>TRANSFORMER</t>
  </si>
  <si>
    <t>Connected Bank</t>
  </si>
  <si>
    <t>CONSUMPTION</t>
  </si>
  <si>
    <t xml:space="preserve">8  MVA TRANSFORMER-1  </t>
  </si>
  <si>
    <t xml:space="preserve"> Bank-1</t>
  </si>
  <si>
    <t xml:space="preserve">8  MVA TRANSFORMER-2  </t>
  </si>
  <si>
    <t xml:space="preserve"> Bank-2</t>
  </si>
  <si>
    <t>Assistant. Executive Engineer (Ele)</t>
  </si>
  <si>
    <t>Assistant Engineer (Ele)</t>
  </si>
  <si>
    <t>Nodal Centre-2, KPTCL</t>
  </si>
  <si>
    <t>66/11kV MUSS, KPTCL</t>
  </si>
  <si>
    <t>Gowribidanur</t>
  </si>
  <si>
    <t>Chelur</t>
  </si>
  <si>
    <t>Executive Engineer (Ele)</t>
  </si>
  <si>
    <t>Bus Voltage in kV</t>
  </si>
  <si>
    <t>Max. Voltage Recorded in kV</t>
  </si>
  <si>
    <t>Date</t>
  </si>
  <si>
    <t xml:space="preserve">       Time        ( HH:MM )</t>
  </si>
  <si>
    <t>Min. Voltage     Recorded in kV</t>
  </si>
  <si>
    <t>Max.  Demand   in MW</t>
  </si>
  <si>
    <t xml:space="preserve">     Time      ( HH:MM )</t>
  </si>
  <si>
    <t>66 kV</t>
  </si>
  <si>
    <t>11 kV ( BANK-1 )</t>
  </si>
  <si>
    <t>11 kV ( BANK-2 )</t>
  </si>
  <si>
    <t xml:space="preserve">       </t>
  </si>
  <si>
    <t>Ref. Bus  Voltage  in  kV</t>
  </si>
  <si>
    <t>No. of  Incoming   Feeders</t>
  </si>
  <si>
    <t>No. of  Outgoing     Feeders</t>
  </si>
  <si>
    <t>No. of  Stepdown  Transformer Bays</t>
  </si>
  <si>
    <t>Net Stepdown Transformer  Capacity in MVA</t>
  </si>
  <si>
    <t>Net  Energy  Input   in  MU</t>
  </si>
  <si>
    <t>Net Energy Output  in  MU</t>
  </si>
  <si>
    <t xml:space="preserve">2X8 MVA   </t>
  </si>
  <si>
    <t xml:space="preserve">Line/Transformer Tripping </t>
  </si>
  <si>
    <t>66kV Incoming Line</t>
  </si>
  <si>
    <t>Sl no</t>
  </si>
  <si>
    <t>From</t>
  </si>
  <si>
    <t xml:space="preserve">To </t>
  </si>
  <si>
    <t>Duration</t>
  </si>
  <si>
    <t>Reason</t>
  </si>
  <si>
    <t>Faulty</t>
  </si>
  <si>
    <t>66kV outgoing  Line Chakavelu</t>
  </si>
  <si>
    <t>20MW E.S.SUN POWER PVT LTD</t>
  </si>
  <si>
    <t>Transformer -1</t>
  </si>
  <si>
    <t>Transformer -2</t>
  </si>
  <si>
    <t xml:space="preserve">F10-GUNDLAPALLI (Export)  </t>
  </si>
  <si>
    <t xml:space="preserve">F10-GUNDLAPALLI (Import) </t>
  </si>
  <si>
    <t xml:space="preserve">F7 - HOMBALE CONSTRUCTIONS &amp; ESTATES PVT. LTD.(Export) </t>
  </si>
  <si>
    <t xml:space="preserve">F7 - HOMBALE CONSTRUCTIONS &amp; ESTATES PVT. LTD. (Import) </t>
  </si>
  <si>
    <t xml:space="preserve">Station Losses </t>
  </si>
  <si>
    <t>TC1-BANK-1</t>
  </si>
  <si>
    <t>BANK-1  TO Feeders</t>
  </si>
  <si>
    <t>TC2-BANK-2</t>
  </si>
  <si>
    <t>BANK-2  TO Feeders</t>
  </si>
  <si>
    <t>SOLAR LINE-2 (Export)</t>
  </si>
  <si>
    <t>SOLAR LINE-2 (Import)</t>
  </si>
  <si>
    <t>66kV Chelur-Chakavelu LINE-3(Export)</t>
  </si>
  <si>
    <t>66kV Chelur-Chakavelu LINE-3  (Import)</t>
  </si>
  <si>
    <t>Q0254986</t>
  </si>
  <si>
    <t>F9- BAJJAPURA (Export)</t>
  </si>
  <si>
    <t>F9-BAJJAPURA (Import)</t>
  </si>
  <si>
    <t xml:space="preserve">   </t>
  </si>
  <si>
    <t>Q0257867</t>
  </si>
  <si>
    <t>CB-2</t>
  </si>
  <si>
    <t xml:space="preserve">  CAPACITOR BANK -2   </t>
  </si>
  <si>
    <t>ELSA Consultancy SOLAR PLANT</t>
  </si>
  <si>
    <t>Q0769213</t>
  </si>
  <si>
    <t>NET BANK  =BANK-1 (IMPORT) + BANK-2 ( IMPORT)+ F-5T,VIJAY KUMAR SOLAR(IMPORT) +F-7 Hombale constructions &amp; ESTATES PVT. LTD.  SOLAR(IMPORT)F-12 ELSA (IMPORT) - BANK-1 (Export) - BANK-2 (EXPORT)</t>
  </si>
  <si>
    <t>F8-MUGIREDDYPALLI (Export)</t>
  </si>
  <si>
    <t>F8-MUGIREDDYPALLI (Import)</t>
  </si>
  <si>
    <t xml:space="preserve">BANK-1 (Export)  </t>
  </si>
  <si>
    <t xml:space="preserve">BANK-1 (Import)   </t>
  </si>
  <si>
    <t>11kV Bank-1</t>
  </si>
  <si>
    <t xml:space="preserve">F12- ELSA Consultancy SOLAR PLANT (IMPORT) </t>
  </si>
  <si>
    <t xml:space="preserve">F12- ELSA Consultancy SOLAR PLANT (EXPORT) </t>
  </si>
  <si>
    <t>66/11KV MUSS CHELUR</t>
  </si>
  <si>
    <t>L/T</t>
  </si>
  <si>
    <t>L/C</t>
  </si>
  <si>
    <t xml:space="preserve">            Operation  Division KPTCL</t>
  </si>
  <si>
    <t xml:space="preserve">F11 -MACHANAHALLI (Export) </t>
  </si>
  <si>
    <t>F11 -MACHANAHALLI   (Import)</t>
  </si>
  <si>
    <t>F11 - MACHANAHALLI</t>
  </si>
  <si>
    <t>F12.  Availability of 11/33/66/110/220 KV Lines  for  the  month of   January  - 2026</t>
  </si>
  <si>
    <t>Interruption  Statement  of  66/11  kV Chelur for  the  Month of  JANUARY - 2026</t>
  </si>
  <si>
    <t>Energy consumption &amp; Peak load statement of 66/11 KV MUSS Chelur for the month of   JANUARY - 2026</t>
  </si>
  <si>
    <t>F11.Interruption statement for the month of    JANUARY - 2026</t>
  </si>
  <si>
    <t>Vital parameters for the sub-station for the   JANUARY - 2026</t>
  </si>
  <si>
    <t>MONTH :    JANUARY - 2026</t>
  </si>
  <si>
    <t>F3.  Stationwise  High &amp;  Low  Voltage  Recorded  during the  month OF   JANUARY - 2026</t>
  </si>
  <si>
    <t>66/11 KV Chelur  Sub-Station  Losses for the month of JANUARY - 2026</t>
  </si>
  <si>
    <t>79</t>
  </si>
  <si>
    <t>64</t>
  </si>
  <si>
    <t>62</t>
  </si>
  <si>
    <t>46</t>
  </si>
  <si>
    <t>84</t>
  </si>
  <si>
    <t>66</t>
  </si>
  <si>
    <t>61</t>
  </si>
  <si>
    <t>0</t>
  </si>
  <si>
    <t>34</t>
  </si>
  <si>
    <t>32</t>
  </si>
  <si>
    <t>36</t>
  </si>
  <si>
    <t>25</t>
  </si>
  <si>
    <t>14</t>
  </si>
  <si>
    <t>18</t>
  </si>
  <si>
    <t>17</t>
  </si>
  <si>
    <t>6</t>
  </si>
  <si>
    <t>7</t>
  </si>
  <si>
    <t>11</t>
  </si>
  <si>
    <t>22</t>
  </si>
  <si>
    <t>28</t>
  </si>
  <si>
    <t>16</t>
  </si>
  <si>
    <t>21</t>
  </si>
  <si>
    <t>3</t>
  </si>
  <si>
    <t>142</t>
  </si>
  <si>
    <t>111</t>
  </si>
  <si>
    <t>104</t>
  </si>
  <si>
    <t>105</t>
  </si>
  <si>
    <t>106</t>
  </si>
  <si>
    <t>98</t>
  </si>
  <si>
    <t>F11- MACHANAHALLI</t>
  </si>
  <si>
    <t>LC availed for transformer-2 oil leakage arresting work as for work award.( work completed by the firm M/s cowda &amp; co Hyderabad.)</t>
  </si>
  <si>
    <t>Transformer-1 tripped Directional OCR 'R'Phase   &amp;  master trip relay 86 operated. Transformer overload.</t>
  </si>
  <si>
    <t>NET FEEDERS  =F1( EXPORT)+F2( EXPORT)+F3( EXPORT)+F4( EXPORT)+ F5 T,VIJAY KUMAR SOLAR(EXPORT) +F7 Hombale constructions &amp; ESTATES PVT. LTD.  SOLAR(EXPORT) F-12 ELSA (EXPORT)+STATION AUX+ F8 EXPORT +F9 EXPORT +F10 EXPORT+F-11 Machanahalli  EXPORT</t>
  </si>
  <si>
    <t>Transformer-1 tripped  on master trip relay 86 operated.</t>
  </si>
  <si>
    <t>LC availed for bank-1, 11kv R phase CT red hot clamp replaced work .</t>
  </si>
  <si>
    <t xml:space="preserve">F4- NALLAGUTLAPALLI (Export) </t>
  </si>
  <si>
    <t xml:space="preserve">F4- NALLAGUTLAPALLI (Import)  </t>
  </si>
  <si>
    <t xml:space="preserve">F2-CHELUR EXPRESS (Export) </t>
  </si>
  <si>
    <t xml:space="preserve">F2-CHELUR EXPRESS (Import) </t>
  </si>
  <si>
    <t>Note 1 : F-11  MACHANAHALLI (AGRI) Feeder commissioned on 06-01-2026 at 16:50hrs IN Presence of AEE Bescom.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</si>
</sst>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h\:mm"/>
    <numFmt numFmtId="166" formatCode="0.0"/>
    <numFmt numFmtId="167" formatCode="[h]\:mm\:ss"/>
    <numFmt numFmtId="168" formatCode="0.000000"/>
    <numFmt numFmtId="169" formatCode="h\:mm\:ss"/>
  </numFmts>
  <fonts count="65" x14ac:knownFonts="1">
    <font>
      <sz val="10"/>
      <color rgb="FF000000"/>
      <name val="Calibri"/>
      <scheme val="minor"/>
    </font>
    <font>
      <b/>
      <sz val="32"/>
      <name val="Century Gothic"/>
      <family val="2"/>
    </font>
    <font>
      <sz val="10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name val="Arial"/>
      <family val="2"/>
    </font>
    <font>
      <b/>
      <sz val="13"/>
      <name val="Century Gothic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Century Gothic"/>
      <family val="2"/>
    </font>
    <font>
      <b/>
      <sz val="20"/>
      <name val="Century Gothic"/>
      <family val="2"/>
    </font>
    <font>
      <b/>
      <sz val="18"/>
      <name val="Century Gothic"/>
      <family val="2"/>
    </font>
    <font>
      <b/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b/>
      <sz val="22"/>
      <name val="Century Gothic"/>
      <family val="2"/>
    </font>
    <font>
      <sz val="10"/>
      <color rgb="FF000000"/>
      <name val="Century Gothic"/>
      <family val="2"/>
    </font>
    <font>
      <sz val="8"/>
      <name val="Century Gothic"/>
      <family val="2"/>
    </font>
    <font>
      <b/>
      <sz val="26"/>
      <name val="Bookman Old Style"/>
      <family val="1"/>
    </font>
    <font>
      <sz val="26"/>
      <name val="Bookman Old Style"/>
      <family val="1"/>
    </font>
    <font>
      <sz val="20"/>
      <name val="Arial"/>
      <family val="2"/>
    </font>
    <font>
      <sz val="26"/>
      <name val="Arial"/>
      <family val="2"/>
    </font>
    <font>
      <b/>
      <sz val="26"/>
      <name val="Calibri"/>
      <family val="2"/>
    </font>
    <font>
      <b/>
      <sz val="26"/>
      <name val="Century Gothic"/>
      <family val="2"/>
    </font>
    <font>
      <b/>
      <sz val="11"/>
      <name val="Arial"/>
      <family val="2"/>
    </font>
    <font>
      <sz val="22"/>
      <color rgb="FF000000"/>
      <name val="Calibri"/>
      <family val="2"/>
      <scheme val="minor"/>
    </font>
    <font>
      <b/>
      <sz val="22"/>
      <name val="Bookman Old Style"/>
      <family val="1"/>
    </font>
    <font>
      <b/>
      <sz val="20"/>
      <name val="Bookman Old Style"/>
      <family val="1"/>
    </font>
    <font>
      <b/>
      <u/>
      <sz val="48"/>
      <name val="Bookman Old Style"/>
      <family val="1"/>
    </font>
    <font>
      <sz val="48"/>
      <name val="Calibri"/>
      <family val="2"/>
    </font>
    <font>
      <b/>
      <sz val="28"/>
      <name val="Arial"/>
      <family val="2"/>
    </font>
    <font>
      <sz val="28"/>
      <color rgb="FF000000"/>
      <name val="Calibri"/>
      <family val="2"/>
      <scheme val="minor"/>
    </font>
    <font>
      <sz val="20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20"/>
      <name val="Calibri"/>
      <family val="2"/>
    </font>
    <font>
      <sz val="22"/>
      <name val="Calibri"/>
      <family val="2"/>
    </font>
    <font>
      <sz val="18"/>
      <name val="Calibri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18"/>
      <color rgb="FF000000"/>
      <name val="Calibri"/>
      <family val="2"/>
      <scheme val="minor"/>
    </font>
    <font>
      <b/>
      <sz val="24"/>
      <name val="Century Gothic"/>
      <family val="2"/>
    </font>
    <font>
      <sz val="24"/>
      <color rgb="FF000000"/>
      <name val="Calibri"/>
      <family val="2"/>
      <scheme val="minor"/>
    </font>
    <font>
      <b/>
      <sz val="22"/>
      <name val="Arial"/>
      <family val="2"/>
    </font>
    <font>
      <b/>
      <sz val="20"/>
      <name val="Arial"/>
      <family val="2"/>
    </font>
    <font>
      <sz val="20"/>
      <color rgb="FF000000"/>
      <name val="Arial"/>
      <family val="2"/>
    </font>
    <font>
      <b/>
      <sz val="20"/>
      <name val="Times New Roman"/>
      <family val="1"/>
    </font>
    <font>
      <b/>
      <sz val="22"/>
      <color rgb="FF000000"/>
      <name val="Calibri"/>
      <family val="2"/>
      <scheme val="minor"/>
    </font>
    <font>
      <b/>
      <sz val="12"/>
      <name val="Arial"/>
      <family val="2"/>
    </font>
    <font>
      <sz val="18"/>
      <name val="Arial"/>
      <family val="2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18"/>
      <color rgb="FF000000"/>
      <name val="Calibri"/>
      <family val="2"/>
      <scheme val="minor"/>
    </font>
    <font>
      <b/>
      <sz val="22"/>
      <name val="Calibri"/>
      <family val="2"/>
    </font>
    <font>
      <b/>
      <sz val="20"/>
      <name val="Calibri"/>
      <family val="2"/>
    </font>
    <font>
      <b/>
      <sz val="10"/>
      <name val="Calibri"/>
      <family val="2"/>
    </font>
    <font>
      <sz val="22"/>
      <name val="Bookman Old Style"/>
      <family val="1"/>
    </font>
    <font>
      <b/>
      <sz val="18"/>
      <name val="Times New Roman"/>
      <family val="1"/>
    </font>
    <font>
      <sz val="11"/>
      <name val="Century Gothic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sz val="10"/>
      <color rgb="FFFF0000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6D9F0"/>
        <bgColor rgb="FFC6D9F0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6D9F0"/>
      </patternFill>
    </fill>
  </fills>
  <borders count="6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6" fillId="0" borderId="0" applyFont="0" applyFill="0" applyBorder="0" applyAlignment="0" applyProtection="0"/>
  </cellStyleXfs>
  <cellXfs count="407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 readingOrder="2"/>
    </xf>
    <xf numFmtId="0" fontId="5" fillId="2" borderId="5" xfId="0" applyFont="1" applyFill="1" applyBorder="1" applyAlignment="1">
      <alignment horizontal="center" vertical="center" readingOrder="2"/>
    </xf>
    <xf numFmtId="0" fontId="6" fillId="2" borderId="5" xfId="0" applyFont="1" applyFill="1" applyBorder="1" applyAlignment="1">
      <alignment horizontal="center" vertical="center" wrapText="1" readingOrder="2"/>
    </xf>
    <xf numFmtId="0" fontId="5" fillId="3" borderId="5" xfId="0" applyFont="1" applyFill="1" applyBorder="1" applyAlignment="1">
      <alignment horizontal="center" vertical="center" wrapText="1" readingOrder="2"/>
    </xf>
    <xf numFmtId="0" fontId="3" fillId="2" borderId="5" xfId="0" applyFont="1" applyFill="1" applyBorder="1" applyAlignment="1">
      <alignment horizontal="center" vertical="center" readingOrder="2"/>
    </xf>
    <xf numFmtId="0" fontId="5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2" fontId="8" fillId="3" borderId="5" xfId="0" applyNumberFormat="1" applyFont="1" applyFill="1" applyBorder="1" applyAlignment="1">
      <alignment horizontal="center" vertical="center" readingOrder="2"/>
    </xf>
    <xf numFmtId="20" fontId="4" fillId="0" borderId="0" xfId="0" applyNumberFormat="1" applyFont="1" applyAlignment="1">
      <alignment vertical="center"/>
    </xf>
    <xf numFmtId="14" fontId="4" fillId="0" borderId="0" xfId="0" applyNumberFormat="1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22" fontId="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4" borderId="4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3" fillId="2" borderId="5" xfId="0" applyFont="1" applyFill="1" applyBorder="1" applyAlignment="1">
      <alignment horizontal="right" vertical="center" readingOrder="2"/>
    </xf>
    <xf numFmtId="0" fontId="3" fillId="2" borderId="5" xfId="0" applyFont="1" applyFill="1" applyBorder="1" applyAlignment="1">
      <alignment horizontal="center" vertical="center" wrapText="1" readingOrder="2"/>
    </xf>
    <xf numFmtId="0" fontId="3" fillId="2" borderId="4" xfId="0" applyFont="1" applyFill="1" applyBorder="1" applyAlignment="1">
      <alignment horizontal="right" vertical="center" readingOrder="2"/>
    </xf>
    <xf numFmtId="0" fontId="3" fillId="2" borderId="4" xfId="0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center" vertical="center"/>
    </xf>
    <xf numFmtId="0" fontId="5" fillId="0" borderId="6" xfId="0" applyFont="1" applyBorder="1"/>
    <xf numFmtId="2" fontId="8" fillId="4" borderId="4" xfId="0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8" fillId="4" borderId="11" xfId="0" applyFont="1" applyFill="1" applyBorder="1" applyAlignment="1">
      <alignment horizontal="center" vertical="center" wrapText="1" readingOrder="2"/>
    </xf>
    <xf numFmtId="0" fontId="5" fillId="0" borderId="10" xfId="0" applyFont="1" applyBorder="1" applyAlignment="1">
      <alignment horizontal="center"/>
    </xf>
    <xf numFmtId="0" fontId="5" fillId="0" borderId="8" xfId="0" applyFont="1" applyBorder="1"/>
    <xf numFmtId="0" fontId="5" fillId="0" borderId="5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5" fillId="0" borderId="9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11" fillId="0" borderId="0" xfId="0" applyFont="1"/>
    <xf numFmtId="0" fontId="11" fillId="2" borderId="4" xfId="0" applyFont="1" applyFill="1" applyBorder="1"/>
    <xf numFmtId="0" fontId="11" fillId="0" borderId="0" xfId="0" applyFont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30" xfId="0" applyFont="1" applyFill="1" applyBorder="1" applyAlignment="1">
      <alignment horizontal="center" vertical="center" wrapText="1"/>
    </xf>
    <xf numFmtId="167" fontId="16" fillId="4" borderId="5" xfId="0" applyNumberFormat="1" applyFont="1" applyFill="1" applyBorder="1" applyAlignment="1">
      <alignment horizontal="center" vertical="center"/>
    </xf>
    <xf numFmtId="49" fontId="16" fillId="4" borderId="5" xfId="0" applyNumberFormat="1" applyFont="1" applyFill="1" applyBorder="1" applyAlignment="1">
      <alignment horizontal="center" vertical="center" wrapText="1"/>
    </xf>
    <xf numFmtId="46" fontId="11" fillId="0" borderId="0" xfId="0" applyNumberFormat="1" applyFont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2" fontId="11" fillId="3" borderId="5" xfId="0" applyNumberFormat="1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2" borderId="14" xfId="0" applyFont="1" applyFill="1" applyBorder="1"/>
    <xf numFmtId="0" fontId="11" fillId="2" borderId="43" xfId="0" applyFont="1" applyFill="1" applyBorder="1"/>
    <xf numFmtId="0" fontId="11" fillId="2" borderId="11" xfId="0" applyFont="1" applyFill="1" applyBorder="1"/>
    <xf numFmtId="0" fontId="11" fillId="2" borderId="1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166" fontId="18" fillId="0" borderId="5" xfId="0" applyNumberFormat="1" applyFont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166" fontId="18" fillId="3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/>
    </xf>
    <xf numFmtId="168" fontId="11" fillId="2" borderId="5" xfId="0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/>
    </xf>
    <xf numFmtId="166" fontId="11" fillId="3" borderId="11" xfId="0" applyNumberFormat="1" applyFont="1" applyFill="1" applyBorder="1" applyAlignment="1">
      <alignment horizontal="center" vertical="center" wrapText="1"/>
    </xf>
    <xf numFmtId="20" fontId="11" fillId="3" borderId="5" xfId="0" applyNumberFormat="1" applyFont="1" applyFill="1" applyBorder="1" applyAlignment="1">
      <alignment horizontal="center" vertical="center" wrapText="1"/>
    </xf>
    <xf numFmtId="20" fontId="11" fillId="3" borderId="5" xfId="0" applyNumberFormat="1" applyFont="1" applyFill="1" applyBorder="1" applyAlignment="1">
      <alignment horizontal="center"/>
    </xf>
    <xf numFmtId="2" fontId="11" fillId="3" borderId="11" xfId="0" applyNumberFormat="1" applyFont="1" applyFill="1" applyBorder="1" applyAlignment="1">
      <alignment horizontal="center" vertical="center" wrapText="1"/>
    </xf>
    <xf numFmtId="167" fontId="11" fillId="3" borderId="5" xfId="0" applyNumberFormat="1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2" borderId="44" xfId="0" applyFont="1" applyFill="1" applyBorder="1" applyAlignment="1">
      <alignment horizontal="center" vertical="center" wrapText="1"/>
    </xf>
    <xf numFmtId="0" fontId="11" fillId="2" borderId="45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 vertical="center" wrapText="1"/>
    </xf>
    <xf numFmtId="46" fontId="11" fillId="0" borderId="5" xfId="0" applyNumberFormat="1" applyFont="1" applyBorder="1" applyAlignment="1">
      <alignment horizontal="center" vertical="center"/>
    </xf>
    <xf numFmtId="46" fontId="11" fillId="2" borderId="5" xfId="0" applyNumberFormat="1" applyFont="1" applyFill="1" applyBorder="1" applyAlignment="1">
      <alignment horizontal="center" vertical="center"/>
    </xf>
    <xf numFmtId="49" fontId="11" fillId="2" borderId="5" xfId="0" applyNumberFormat="1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1" fillId="2" borderId="46" xfId="0" applyFont="1" applyFill="1" applyBorder="1"/>
    <xf numFmtId="0" fontId="11" fillId="2" borderId="47" xfId="0" applyFont="1" applyFill="1" applyBorder="1"/>
    <xf numFmtId="0" fontId="11" fillId="2" borderId="4" xfId="0" applyFont="1" applyFill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20" fontId="11" fillId="0" borderId="0" xfId="0" applyNumberFormat="1" applyFont="1"/>
    <xf numFmtId="0" fontId="20" fillId="0" borderId="54" xfId="0" applyFont="1" applyBorder="1" applyAlignment="1">
      <alignment vertical="center"/>
    </xf>
    <xf numFmtId="0" fontId="21" fillId="0" borderId="54" xfId="0" applyFont="1" applyBorder="1" applyAlignment="1">
      <alignment horizontal="left"/>
    </xf>
    <xf numFmtId="0" fontId="20" fillId="0" borderId="4" xfId="0" applyFont="1" applyBorder="1" applyAlignment="1">
      <alignment vertical="center"/>
    </xf>
    <xf numFmtId="0" fontId="21" fillId="0" borderId="4" xfId="0" applyFont="1" applyBorder="1" applyAlignment="1">
      <alignment horizontal="left"/>
    </xf>
    <xf numFmtId="0" fontId="21" fillId="0" borderId="57" xfId="0" applyFont="1" applyBorder="1" applyAlignment="1">
      <alignment horizontal="center"/>
    </xf>
    <xf numFmtId="0" fontId="21" fillId="0" borderId="4" xfId="0" applyFont="1" applyBorder="1"/>
    <xf numFmtId="0" fontId="21" fillId="0" borderId="4" xfId="0" applyFont="1" applyBorder="1" applyAlignment="1">
      <alignment horizontal="center"/>
    </xf>
    <xf numFmtId="0" fontId="20" fillId="0" borderId="5" xfId="0" applyFont="1" applyBorder="1" applyAlignment="1">
      <alignment vertical="center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/>
    </xf>
    <xf numFmtId="164" fontId="23" fillId="0" borderId="5" xfId="0" applyNumberFormat="1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164" fontId="21" fillId="0" borderId="5" xfId="0" applyNumberFormat="1" applyFont="1" applyBorder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20" fontId="11" fillId="0" borderId="0" xfId="0" applyNumberFormat="1" applyFont="1" applyAlignment="1">
      <alignment horizontal="center" vertical="center"/>
    </xf>
    <xf numFmtId="0" fontId="11" fillId="2" borderId="4" xfId="0" applyFont="1" applyFill="1" applyBorder="1" applyAlignment="1">
      <alignment horizontal="center" vertical="center" readingOrder="2"/>
    </xf>
    <xf numFmtId="14" fontId="11" fillId="2" borderId="4" xfId="0" applyNumberFormat="1" applyFont="1" applyFill="1" applyBorder="1" applyAlignment="1">
      <alignment horizontal="center" vertical="center" readingOrder="2"/>
    </xf>
    <xf numFmtId="20" fontId="11" fillId="2" borderId="4" xfId="0" applyNumberFormat="1" applyFont="1" applyFill="1" applyBorder="1" applyAlignment="1">
      <alignment horizontal="center" vertical="center" readingOrder="2"/>
    </xf>
    <xf numFmtId="0" fontId="14" fillId="2" borderId="4" xfId="0" applyFont="1" applyFill="1" applyBorder="1" applyAlignment="1">
      <alignment horizontal="center" vertical="center" readingOrder="2"/>
    </xf>
    <xf numFmtId="20" fontId="14" fillId="2" borderId="4" xfId="0" applyNumberFormat="1" applyFont="1" applyFill="1" applyBorder="1" applyAlignment="1">
      <alignment horizontal="center" vertical="center" readingOrder="2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26" fillId="0" borderId="0" xfId="0" applyFont="1"/>
    <xf numFmtId="0" fontId="27" fillId="0" borderId="0" xfId="0" applyFont="1" applyAlignment="1">
      <alignment vertical="center"/>
    </xf>
    <xf numFmtId="0" fontId="28" fillId="0" borderId="5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20" fontId="11" fillId="3" borderId="5" xfId="0" applyNumberFormat="1" applyFont="1" applyFill="1" applyBorder="1" applyAlignment="1">
      <alignment horizontal="center" vertical="center"/>
    </xf>
    <xf numFmtId="20" fontId="0" fillId="0" borderId="0" xfId="0" applyNumberFormat="1" applyAlignment="1">
      <alignment vertical="center"/>
    </xf>
    <xf numFmtId="0" fontId="35" fillId="0" borderId="0" xfId="0" applyFont="1" applyAlignment="1">
      <alignment vertical="center"/>
    </xf>
    <xf numFmtId="10" fontId="0" fillId="0" borderId="0" xfId="0" applyNumberFormat="1" applyAlignment="1">
      <alignment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5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/>
    </xf>
    <xf numFmtId="49" fontId="41" fillId="3" borderId="5" xfId="0" applyNumberFormat="1" applyFont="1" applyFill="1" applyBorder="1" applyAlignment="1">
      <alignment horizontal="center" vertical="center"/>
    </xf>
    <xf numFmtId="1" fontId="41" fillId="3" borderId="5" xfId="0" applyNumberFormat="1" applyFont="1" applyFill="1" applyBorder="1" applyAlignment="1">
      <alignment horizontal="center" vertical="center"/>
    </xf>
    <xf numFmtId="2" fontId="41" fillId="3" borderId="5" xfId="0" applyNumberFormat="1" applyFont="1" applyFill="1" applyBorder="1" applyAlignment="1">
      <alignment horizontal="center" vertical="center"/>
    </xf>
    <xf numFmtId="2" fontId="41" fillId="3" borderId="30" xfId="0" applyNumberFormat="1" applyFont="1" applyFill="1" applyBorder="1" applyAlignment="1">
      <alignment horizontal="center" vertical="center"/>
    </xf>
    <xf numFmtId="0" fontId="41" fillId="0" borderId="40" xfId="0" applyFont="1" applyBorder="1" applyAlignment="1">
      <alignment horizontal="center" vertical="center"/>
    </xf>
    <xf numFmtId="49" fontId="41" fillId="3" borderId="32" xfId="0" applyNumberFormat="1" applyFont="1" applyFill="1" applyBorder="1" applyAlignment="1">
      <alignment horizontal="center" vertical="center"/>
    </xf>
    <xf numFmtId="1" fontId="41" fillId="3" borderId="32" xfId="0" applyNumberFormat="1" applyFont="1" applyFill="1" applyBorder="1" applyAlignment="1">
      <alignment horizontal="center" vertical="center"/>
    </xf>
    <xf numFmtId="2" fontId="41" fillId="3" borderId="32" xfId="0" applyNumberFormat="1" applyFont="1" applyFill="1" applyBorder="1" applyAlignment="1">
      <alignment horizontal="center" vertical="center"/>
    </xf>
    <xf numFmtId="2" fontId="41" fillId="3" borderId="33" xfId="0" applyNumberFormat="1" applyFont="1" applyFill="1" applyBorder="1" applyAlignment="1">
      <alignment horizontal="center" vertical="center"/>
    </xf>
    <xf numFmtId="0" fontId="41" fillId="0" borderId="0" xfId="0" applyFont="1"/>
    <xf numFmtId="0" fontId="41" fillId="0" borderId="0" xfId="0" applyFont="1" applyAlignment="1">
      <alignment horizontal="right"/>
    </xf>
    <xf numFmtId="0" fontId="40" fillId="0" borderId="0" xfId="0" applyFont="1"/>
    <xf numFmtId="0" fontId="41" fillId="0" borderId="5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5" xfId="0" applyFont="1" applyBorder="1" applyAlignment="1">
      <alignment horizontal="center" vertical="center"/>
    </xf>
    <xf numFmtId="0" fontId="41" fillId="4" borderId="5" xfId="0" applyFont="1" applyFill="1" applyBorder="1" applyAlignment="1">
      <alignment horizontal="center" vertical="center"/>
    </xf>
    <xf numFmtId="14" fontId="41" fillId="4" borderId="5" xfId="0" applyNumberFormat="1" applyFont="1" applyFill="1" applyBorder="1" applyAlignment="1">
      <alignment horizontal="center" vertical="center"/>
    </xf>
    <xf numFmtId="165" fontId="41" fillId="4" borderId="5" xfId="0" applyNumberFormat="1" applyFont="1" applyFill="1" applyBorder="1" applyAlignment="1">
      <alignment horizontal="center" vertical="center"/>
    </xf>
    <xf numFmtId="165" fontId="41" fillId="4" borderId="58" xfId="0" applyNumberFormat="1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48" fillId="0" borderId="14" xfId="0" applyFont="1" applyBorder="1" applyAlignment="1">
      <alignment horizontal="center" vertical="center"/>
    </xf>
    <xf numFmtId="14" fontId="48" fillId="0" borderId="5" xfId="0" applyNumberFormat="1" applyFont="1" applyBorder="1" applyAlignment="1">
      <alignment horizontal="center" vertical="center"/>
    </xf>
    <xf numFmtId="20" fontId="48" fillId="0" borderId="5" xfId="0" applyNumberFormat="1" applyFont="1" applyBorder="1" applyAlignment="1">
      <alignment horizontal="center" vertical="center"/>
    </xf>
    <xf numFmtId="0" fontId="50" fillId="0" borderId="5" xfId="0" applyFont="1" applyBorder="1" applyAlignment="1">
      <alignment horizontal="center" vertical="center"/>
    </xf>
    <xf numFmtId="0" fontId="41" fillId="2" borderId="5" xfId="0" applyFont="1" applyFill="1" applyBorder="1" applyAlignment="1">
      <alignment horizontal="center" vertical="center" readingOrder="2"/>
    </xf>
    <xf numFmtId="0" fontId="41" fillId="3" borderId="5" xfId="0" applyFont="1" applyFill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4" fillId="0" borderId="49" xfId="0" applyFont="1" applyBorder="1" applyAlignment="1">
      <alignment vertical="center"/>
    </xf>
    <xf numFmtId="0" fontId="0" fillId="0" borderId="49" xfId="0" applyBorder="1" applyAlignment="1">
      <alignment vertical="center"/>
    </xf>
    <xf numFmtId="164" fontId="8" fillId="5" borderId="5" xfId="0" applyNumberFormat="1" applyFont="1" applyFill="1" applyBorder="1" applyAlignment="1">
      <alignment horizontal="center" vertical="center"/>
    </xf>
    <xf numFmtId="2" fontId="8" fillId="5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166" fontId="8" fillId="5" borderId="5" xfId="0" applyNumberFormat="1" applyFont="1" applyFill="1" applyBorder="1" applyAlignment="1">
      <alignment horizontal="center" vertical="center"/>
    </xf>
    <xf numFmtId="164" fontId="8" fillId="6" borderId="5" xfId="0" applyNumberFormat="1" applyFont="1" applyFill="1" applyBorder="1" applyAlignment="1">
      <alignment horizontal="center" vertical="center" wrapText="1" readingOrder="2"/>
    </xf>
    <xf numFmtId="2" fontId="8" fillId="6" borderId="5" xfId="0" applyNumberFormat="1" applyFont="1" applyFill="1" applyBorder="1" applyAlignment="1">
      <alignment horizontal="center" vertical="center" wrapText="1" readingOrder="2"/>
    </xf>
    <xf numFmtId="166" fontId="8" fillId="6" borderId="5" xfId="0" applyNumberFormat="1" applyFont="1" applyFill="1" applyBorder="1" applyAlignment="1">
      <alignment horizontal="center" vertical="center" wrapText="1" readingOrder="2"/>
    </xf>
    <xf numFmtId="0" fontId="8" fillId="6" borderId="5" xfId="0" applyFont="1" applyFill="1" applyBorder="1" applyAlignment="1">
      <alignment horizontal="center" vertical="center" wrapText="1" readingOrder="2"/>
    </xf>
    <xf numFmtId="2" fontId="8" fillId="6" borderId="5" xfId="0" applyNumberFormat="1" applyFont="1" applyFill="1" applyBorder="1" applyAlignment="1">
      <alignment horizontal="center" vertical="center"/>
    </xf>
    <xf numFmtId="1" fontId="8" fillId="6" borderId="5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 wrapText="1" readingOrder="2"/>
    </xf>
    <xf numFmtId="2" fontId="8" fillId="6" borderId="14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 readingOrder="2"/>
    </xf>
    <xf numFmtId="14" fontId="8" fillId="5" borderId="5" xfId="0" applyNumberFormat="1" applyFont="1" applyFill="1" applyBorder="1" applyAlignment="1">
      <alignment horizontal="center" vertical="center" readingOrder="2"/>
    </xf>
    <xf numFmtId="165" fontId="8" fillId="5" borderId="5" xfId="0" applyNumberFormat="1" applyFont="1" applyFill="1" applyBorder="1" applyAlignment="1">
      <alignment horizontal="center" vertical="center" readingOrder="2"/>
    </xf>
    <xf numFmtId="46" fontId="9" fillId="5" borderId="5" xfId="0" applyNumberFormat="1" applyFont="1" applyFill="1" applyBorder="1" applyAlignment="1">
      <alignment vertical="center"/>
    </xf>
    <xf numFmtId="14" fontId="8" fillId="5" borderId="5" xfId="0" applyNumberFormat="1" applyFont="1" applyFill="1" applyBorder="1" applyAlignment="1">
      <alignment horizontal="center" vertical="center" wrapText="1" readingOrder="2"/>
    </xf>
    <xf numFmtId="20" fontId="8" fillId="5" borderId="5" xfId="0" applyNumberFormat="1" applyFont="1" applyFill="1" applyBorder="1" applyAlignment="1">
      <alignment horizontal="center" vertical="center" wrapText="1" readingOrder="2"/>
    </xf>
    <xf numFmtId="0" fontId="3" fillId="6" borderId="5" xfId="0" applyFont="1" applyFill="1" applyBorder="1" applyAlignment="1">
      <alignment horizontal="center" vertical="center" wrapText="1" readingOrder="2"/>
    </xf>
    <xf numFmtId="0" fontId="3" fillId="6" borderId="5" xfId="0" applyFont="1" applyFill="1" applyBorder="1" applyAlignment="1">
      <alignment horizontal="center" vertical="center" readingOrder="2"/>
    </xf>
    <xf numFmtId="0" fontId="8" fillId="6" borderId="4" xfId="0" applyFont="1" applyFill="1" applyBorder="1" applyAlignment="1">
      <alignment horizontal="center" vertical="center"/>
    </xf>
    <xf numFmtId="2" fontId="8" fillId="6" borderId="4" xfId="0" applyNumberFormat="1" applyFont="1" applyFill="1" applyBorder="1" applyAlignment="1">
      <alignment horizontal="center" vertical="center" readingOrder="2"/>
    </xf>
    <xf numFmtId="14" fontId="8" fillId="5" borderId="4" xfId="0" applyNumberFormat="1" applyFont="1" applyFill="1" applyBorder="1" applyAlignment="1">
      <alignment horizontal="center" vertical="center" readingOrder="2"/>
    </xf>
    <xf numFmtId="20" fontId="8" fillId="5" borderId="4" xfId="0" applyNumberFormat="1" applyFont="1" applyFill="1" applyBorder="1" applyAlignment="1">
      <alignment horizontal="center" vertical="center" wrapText="1" readingOrder="2"/>
    </xf>
    <xf numFmtId="166" fontId="8" fillId="5" borderId="5" xfId="0" applyNumberFormat="1" applyFont="1" applyFill="1" applyBorder="1" applyAlignment="1">
      <alignment horizontal="center" vertical="center" wrapText="1" readingOrder="2"/>
    </xf>
    <xf numFmtId="0" fontId="48" fillId="0" borderId="59" xfId="0" applyFont="1" applyBorder="1" applyAlignment="1">
      <alignment horizontal="center" vertical="center" wrapText="1"/>
    </xf>
    <xf numFmtId="14" fontId="8" fillId="5" borderId="14" xfId="0" applyNumberFormat="1" applyFont="1" applyFill="1" applyBorder="1" applyAlignment="1">
      <alignment horizontal="center" vertical="center" readingOrder="2"/>
    </xf>
    <xf numFmtId="0" fontId="5" fillId="0" borderId="14" xfId="0" applyFont="1" applyBorder="1"/>
    <xf numFmtId="0" fontId="3" fillId="0" borderId="49" xfId="0" applyFont="1" applyBorder="1"/>
    <xf numFmtId="0" fontId="8" fillId="3" borderId="58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2" fontId="8" fillId="6" borderId="43" xfId="0" applyNumberFormat="1" applyFont="1" applyFill="1" applyBorder="1" applyAlignment="1">
      <alignment horizontal="center" vertical="center" wrapText="1" readingOrder="2"/>
    </xf>
    <xf numFmtId="2" fontId="8" fillId="6" borderId="59" xfId="0" applyNumberFormat="1" applyFont="1" applyFill="1" applyBorder="1" applyAlignment="1">
      <alignment horizontal="center" vertical="center"/>
    </xf>
    <xf numFmtId="2" fontId="8" fillId="6" borderId="59" xfId="0" applyNumberFormat="1" applyFont="1" applyFill="1" applyBorder="1" applyAlignment="1">
      <alignment horizontal="center" vertical="center" wrapText="1" readingOrder="2"/>
    </xf>
    <xf numFmtId="20" fontId="8" fillId="5" borderId="5" xfId="0" applyNumberFormat="1" applyFont="1" applyFill="1" applyBorder="1" applyAlignment="1">
      <alignment horizontal="center" vertical="center" readingOrder="2"/>
    </xf>
    <xf numFmtId="0" fontId="10" fillId="0" borderId="11" xfId="0" applyFont="1" applyBorder="1"/>
    <xf numFmtId="0" fontId="48" fillId="0" borderId="59" xfId="0" applyFont="1" applyBorder="1" applyAlignment="1">
      <alignment horizontal="center" vertical="center"/>
    </xf>
    <xf numFmtId="0" fontId="48" fillId="0" borderId="13" xfId="0" applyFont="1" applyBorder="1" applyAlignment="1">
      <alignment horizontal="center" vertical="center"/>
    </xf>
    <xf numFmtId="166" fontId="8" fillId="3" borderId="5" xfId="0" applyNumberFormat="1" applyFont="1" applyFill="1" applyBorder="1" applyAlignment="1">
      <alignment horizontal="center" vertical="center" readingOrder="2"/>
    </xf>
    <xf numFmtId="20" fontId="48" fillId="0" borderId="58" xfId="0" applyNumberFormat="1" applyFont="1" applyBorder="1" applyAlignment="1">
      <alignment horizontal="center" vertical="center"/>
    </xf>
    <xf numFmtId="46" fontId="16" fillId="2" borderId="30" xfId="0" applyNumberFormat="1" applyFont="1" applyFill="1" applyBorder="1" applyAlignment="1">
      <alignment horizontal="center" vertical="center" wrapText="1"/>
    </xf>
    <xf numFmtId="46" fontId="16" fillId="2" borderId="33" xfId="0" applyNumberFormat="1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20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48" fillId="0" borderId="58" xfId="0" applyFont="1" applyBorder="1" applyAlignment="1">
      <alignment horizontal="center" vertical="center"/>
    </xf>
    <xf numFmtId="0" fontId="11" fillId="2" borderId="59" xfId="0" applyFont="1" applyFill="1" applyBorder="1"/>
    <xf numFmtId="20" fontId="48" fillId="0" borderId="59" xfId="0" applyNumberFormat="1" applyFont="1" applyBorder="1" applyAlignment="1">
      <alignment horizontal="center" vertical="center"/>
    </xf>
    <xf numFmtId="0" fontId="59" fillId="0" borderId="49" xfId="0" applyFont="1" applyBorder="1" applyAlignment="1">
      <alignment horizontal="center" vertical="center" wrapText="1"/>
    </xf>
    <xf numFmtId="166" fontId="21" fillId="0" borderId="5" xfId="0" applyNumberFormat="1" applyFont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readingOrder="2"/>
    </xf>
    <xf numFmtId="0" fontId="10" fillId="3" borderId="5" xfId="0" applyFont="1" applyFill="1" applyBorder="1" applyAlignment="1">
      <alignment horizontal="center" vertical="center" readingOrder="2"/>
    </xf>
    <xf numFmtId="0" fontId="60" fillId="0" borderId="5" xfId="0" applyFont="1" applyBorder="1" applyAlignment="1">
      <alignment horizontal="center"/>
    </xf>
    <xf numFmtId="0" fontId="60" fillId="0" borderId="9" xfId="0" applyFont="1" applyBorder="1" applyAlignment="1">
      <alignment horizontal="center"/>
    </xf>
    <xf numFmtId="0" fontId="60" fillId="0" borderId="5" xfId="0" applyFont="1" applyBorder="1" applyAlignment="1">
      <alignment horizontal="center" vertical="center"/>
    </xf>
    <xf numFmtId="0" fontId="60" fillId="0" borderId="10" xfId="0" applyFont="1" applyBorder="1" applyAlignment="1">
      <alignment horizontal="center"/>
    </xf>
    <xf numFmtId="20" fontId="48" fillId="0" borderId="12" xfId="0" applyNumberFormat="1" applyFont="1" applyBorder="1" applyAlignment="1">
      <alignment horizontal="center" vertical="center"/>
    </xf>
    <xf numFmtId="20" fontId="48" fillId="0" borderId="11" xfId="0" applyNumberFormat="1" applyFont="1" applyBorder="1" applyAlignment="1">
      <alignment horizontal="center" vertical="center"/>
    </xf>
    <xf numFmtId="166" fontId="20" fillId="0" borderId="5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/>
    </xf>
    <xf numFmtId="1" fontId="8" fillId="5" borderId="5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readingOrder="2"/>
    </xf>
    <xf numFmtId="0" fontId="2" fillId="0" borderId="10" xfId="0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2" fontId="8" fillId="6" borderId="9" xfId="0" applyNumberFormat="1" applyFont="1" applyFill="1" applyBorder="1" applyAlignment="1">
      <alignment horizontal="center" vertical="center" wrapText="1" readingOrder="2"/>
    </xf>
    <xf numFmtId="0" fontId="2" fillId="7" borderId="10" xfId="0" applyFont="1" applyFill="1" applyBorder="1" applyAlignment="1">
      <alignment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" fillId="0" borderId="6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5" fillId="0" borderId="12" xfId="0" applyFont="1" applyBorder="1" applyAlignment="1">
      <alignment horizontal="center"/>
    </xf>
    <xf numFmtId="0" fontId="52" fillId="0" borderId="58" xfId="0" applyFont="1" applyBorder="1" applyAlignment="1">
      <alignment horizontal="center" vertical="center" wrapText="1"/>
    </xf>
    <xf numFmtId="0" fontId="53" fillId="0" borderId="7" xfId="0" applyFont="1" applyBorder="1" applyAlignment="1">
      <alignment vertical="center" wrapText="1"/>
    </xf>
    <xf numFmtId="0" fontId="53" fillId="0" borderId="45" xfId="0" applyFont="1" applyBorder="1" applyAlignment="1">
      <alignment vertical="center" wrapText="1"/>
    </xf>
    <xf numFmtId="2" fontId="5" fillId="0" borderId="44" xfId="0" applyNumberFormat="1" applyFont="1" applyBorder="1" applyAlignment="1">
      <alignment horizontal="center"/>
    </xf>
    <xf numFmtId="0" fontId="2" fillId="0" borderId="42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52" fillId="0" borderId="59" xfId="0" applyFont="1" applyBorder="1" applyAlignment="1">
      <alignment horizontal="center" vertical="center"/>
    </xf>
    <xf numFmtId="0" fontId="53" fillId="0" borderId="59" xfId="0" applyFont="1" applyBorder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46" fillId="2" borderId="1" xfId="0" applyFont="1" applyFill="1" applyBorder="1" applyAlignment="1">
      <alignment horizontal="center" vertical="center"/>
    </xf>
    <xf numFmtId="0" fontId="56" fillId="0" borderId="2" xfId="0" applyFont="1" applyBorder="1" applyAlignment="1">
      <alignment vertical="center"/>
    </xf>
    <xf numFmtId="0" fontId="56" fillId="0" borderId="3" xfId="0" applyFont="1" applyBorder="1" applyAlignment="1">
      <alignment vertical="center"/>
    </xf>
    <xf numFmtId="2" fontId="8" fillId="6" borderId="9" xfId="0" applyNumberFormat="1" applyFont="1" applyFill="1" applyBorder="1" applyAlignment="1">
      <alignment horizontal="center" vertical="center" readingOrder="2"/>
    </xf>
    <xf numFmtId="1" fontId="8" fillId="6" borderId="9" xfId="0" applyNumberFormat="1" applyFont="1" applyFill="1" applyBorder="1" applyAlignment="1">
      <alignment horizontal="center" vertical="center" wrapText="1" readingOrder="2"/>
    </xf>
    <xf numFmtId="0" fontId="5" fillId="2" borderId="6" xfId="0" applyFont="1" applyFill="1" applyBorder="1" applyAlignment="1">
      <alignment horizontal="center" vertical="center" wrapText="1" readingOrder="2"/>
    </xf>
    <xf numFmtId="0" fontId="12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38" fillId="0" borderId="2" xfId="0" applyFont="1" applyBorder="1" applyAlignment="1">
      <alignment vertical="center"/>
    </xf>
    <xf numFmtId="0" fontId="38" fillId="0" borderId="3" xfId="0" applyFont="1" applyBorder="1" applyAlignment="1">
      <alignment vertical="center"/>
    </xf>
    <xf numFmtId="0" fontId="14" fillId="2" borderId="15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15" fillId="2" borderId="17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15" fillId="2" borderId="16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vertical="center"/>
    </xf>
    <xf numFmtId="0" fontId="41" fillId="0" borderId="9" xfId="0" applyFont="1" applyBorder="1" applyAlignment="1">
      <alignment horizontal="center" vertical="center" textRotation="90" wrapText="1"/>
    </xf>
    <xf numFmtId="0" fontId="39" fillId="0" borderId="21" xfId="0" applyFont="1" applyBorder="1" applyAlignment="1">
      <alignment vertical="center"/>
    </xf>
    <xf numFmtId="0" fontId="39" fillId="0" borderId="10" xfId="0" applyFont="1" applyBorder="1" applyAlignment="1">
      <alignment vertical="center"/>
    </xf>
    <xf numFmtId="0" fontId="40" fillId="0" borderId="34" xfId="0" applyFont="1" applyBorder="1" applyAlignment="1">
      <alignment horizontal="center" vertical="center"/>
    </xf>
    <xf numFmtId="0" fontId="39" fillId="0" borderId="35" xfId="0" applyFont="1" applyBorder="1" applyAlignment="1">
      <alignment vertical="center"/>
    </xf>
    <xf numFmtId="0" fontId="39" fillId="0" borderId="36" xfId="0" applyFont="1" applyBorder="1" applyAlignment="1">
      <alignment vertical="center"/>
    </xf>
    <xf numFmtId="0" fontId="39" fillId="0" borderId="37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42" fillId="0" borderId="0" xfId="0" applyFont="1" applyAlignment="1">
      <alignment vertical="center"/>
    </xf>
    <xf numFmtId="0" fontId="40" fillId="2" borderId="15" xfId="0" applyFont="1" applyFill="1" applyBorder="1" applyAlignment="1">
      <alignment horizontal="center" vertical="center"/>
    </xf>
    <xf numFmtId="0" fontId="39" fillId="0" borderId="38" xfId="0" applyFont="1" applyBorder="1" applyAlignment="1">
      <alignment vertical="center"/>
    </xf>
    <xf numFmtId="0" fontId="40" fillId="2" borderId="16" xfId="0" applyFont="1" applyFill="1" applyBorder="1" applyAlignment="1">
      <alignment horizontal="center" vertical="center" wrapText="1"/>
    </xf>
    <xf numFmtId="0" fontId="39" fillId="0" borderId="39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41" fillId="0" borderId="6" xfId="0" applyFont="1" applyBorder="1" applyAlignment="1">
      <alignment horizontal="center" vertical="center"/>
    </xf>
    <xf numFmtId="0" fontId="39" fillId="0" borderId="7" xfId="0" applyFont="1" applyBorder="1" applyAlignment="1">
      <alignment vertical="center"/>
    </xf>
    <xf numFmtId="0" fontId="39" fillId="0" borderId="8" xfId="0" applyFont="1" applyBorder="1" applyAlignment="1">
      <alignment vertical="center"/>
    </xf>
    <xf numFmtId="0" fontId="41" fillId="2" borderId="9" xfId="0" applyFont="1" applyFill="1" applyBorder="1" applyAlignment="1">
      <alignment horizontal="center" vertical="center"/>
    </xf>
    <xf numFmtId="0" fontId="41" fillId="0" borderId="26" xfId="0" applyFont="1" applyBorder="1" applyAlignment="1">
      <alignment horizontal="center" vertical="center"/>
    </xf>
    <xf numFmtId="0" fontId="39" fillId="0" borderId="27" xfId="0" applyFont="1" applyBorder="1" applyAlignment="1">
      <alignment vertical="center"/>
    </xf>
    <xf numFmtId="0" fontId="41" fillId="2" borderId="9" xfId="0" applyFont="1" applyFill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39" fillId="0" borderId="13" xfId="0" applyFont="1" applyBorder="1" applyAlignment="1">
      <alignment vertical="center"/>
    </xf>
    <xf numFmtId="0" fontId="39" fillId="0" borderId="26" xfId="0" applyFont="1" applyBorder="1" applyAlignment="1">
      <alignment vertical="center"/>
    </xf>
    <xf numFmtId="0" fontId="41" fillId="0" borderId="9" xfId="0" applyFont="1" applyBorder="1" applyAlignment="1">
      <alignment horizontal="center" vertical="center" textRotation="90"/>
    </xf>
    <xf numFmtId="0" fontId="17" fillId="2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48" xfId="0" applyFont="1" applyFill="1" applyBorder="1" applyAlignment="1">
      <alignment horizontal="center" vertical="center"/>
    </xf>
    <xf numFmtId="0" fontId="2" fillId="0" borderId="50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11" fillId="2" borderId="43" xfId="0" applyFont="1" applyFill="1" applyBorder="1" applyAlignment="1">
      <alignment horizontal="center" vertical="center" wrapText="1"/>
    </xf>
    <xf numFmtId="0" fontId="11" fillId="2" borderId="4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textRotation="90"/>
    </xf>
    <xf numFmtId="0" fontId="13" fillId="2" borderId="59" xfId="0" applyFont="1" applyFill="1" applyBorder="1" applyAlignment="1">
      <alignment horizontal="center" vertical="center"/>
    </xf>
    <xf numFmtId="0" fontId="57" fillId="0" borderId="59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1" fillId="2" borderId="12" xfId="0" applyFont="1" applyFill="1" applyBorder="1" applyAlignment="1">
      <alignment horizontal="left" vertical="center"/>
    </xf>
    <xf numFmtId="0" fontId="11" fillId="2" borderId="48" xfId="0" applyFont="1" applyFill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55" fillId="0" borderId="21" xfId="0" applyFont="1" applyBorder="1" applyAlignment="1">
      <alignment vertical="center"/>
    </xf>
    <xf numFmtId="0" fontId="55" fillId="0" borderId="10" xfId="0" applyFont="1" applyBorder="1" applyAlignment="1">
      <alignment vertical="center"/>
    </xf>
    <xf numFmtId="0" fontId="21" fillId="0" borderId="9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5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vertic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2" fillId="0" borderId="49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54" fillId="0" borderId="63" xfId="0" applyFont="1" applyBorder="1" applyAlignment="1">
      <alignment horizontal="center" vertical="center"/>
    </xf>
    <xf numFmtId="0" fontId="54" fillId="0" borderId="64" xfId="0" applyFont="1" applyBorder="1" applyAlignment="1">
      <alignment horizontal="center" vertical="center"/>
    </xf>
    <xf numFmtId="0" fontId="54" fillId="0" borderId="6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38" fillId="0" borderId="43" xfId="0" applyFont="1" applyBorder="1" applyAlignment="1">
      <alignment vertical="center"/>
    </xf>
    <xf numFmtId="0" fontId="22" fillId="0" borderId="22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1" fillId="0" borderId="52" xfId="0" applyFont="1" applyBorder="1" applyAlignment="1">
      <alignment vertical="center"/>
    </xf>
    <xf numFmtId="0" fontId="31" fillId="0" borderId="53" xfId="0" applyFont="1" applyBorder="1" applyAlignment="1">
      <alignment vertical="center"/>
    </xf>
    <xf numFmtId="0" fontId="20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vertical="center"/>
    </xf>
    <xf numFmtId="0" fontId="2" fillId="0" borderId="53" xfId="0" applyFont="1" applyBorder="1" applyAlignment="1">
      <alignment vertical="center"/>
    </xf>
    <xf numFmtId="0" fontId="20" fillId="0" borderId="51" xfId="0" applyFont="1" applyBorder="1" applyAlignment="1">
      <alignment horizontal="left" vertical="center"/>
    </xf>
    <xf numFmtId="0" fontId="20" fillId="0" borderId="55" xfId="0" applyFont="1" applyBorder="1" applyAlignment="1">
      <alignment horizontal="left" vertical="center"/>
    </xf>
    <xf numFmtId="0" fontId="20" fillId="0" borderId="56" xfId="0" applyFont="1" applyBorder="1" applyAlignment="1">
      <alignment horizontal="left" vertical="center"/>
    </xf>
    <xf numFmtId="0" fontId="20" fillId="0" borderId="62" xfId="0" applyFont="1" applyBorder="1" applyAlignment="1">
      <alignment horizontal="left" vertical="center"/>
    </xf>
    <xf numFmtId="0" fontId="0" fillId="0" borderId="62" xfId="0" applyBorder="1" applyAlignment="1">
      <alignment vertical="center"/>
    </xf>
    <xf numFmtId="0" fontId="20" fillId="0" borderId="9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61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 wrapText="1"/>
    </xf>
    <xf numFmtId="168" fontId="41" fillId="3" borderId="9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  <xf numFmtId="2" fontId="41" fillId="3" borderId="9" xfId="0" applyNumberFormat="1" applyFont="1" applyFill="1" applyBorder="1" applyAlignment="1">
      <alignment horizontal="center" vertical="center" readingOrder="2"/>
    </xf>
    <xf numFmtId="14" fontId="41" fillId="3" borderId="9" xfId="0" applyNumberFormat="1" applyFont="1" applyFill="1" applyBorder="1" applyAlignment="1">
      <alignment horizontal="center" vertical="center" readingOrder="2"/>
    </xf>
    <xf numFmtId="169" fontId="41" fillId="3" borderId="9" xfId="0" applyNumberFormat="1" applyFont="1" applyFill="1" applyBorder="1" applyAlignment="1">
      <alignment horizontal="center" vertical="center" readingOrder="2"/>
    </xf>
    <xf numFmtId="0" fontId="46" fillId="0" borderId="0" xfId="0" applyFont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37" fillId="0" borderId="7" xfId="0" applyFont="1" applyBorder="1" applyAlignment="1">
      <alignment vertical="center"/>
    </xf>
    <xf numFmtId="0" fontId="37" fillId="0" borderId="8" xfId="0" applyFont="1" applyBorder="1" applyAlignment="1">
      <alignment vertical="center"/>
    </xf>
    <xf numFmtId="0" fontId="48" fillId="0" borderId="6" xfId="0" applyFont="1" applyBorder="1" applyAlignment="1">
      <alignment horizontal="center" vertical="center"/>
    </xf>
    <xf numFmtId="0" fontId="37" fillId="0" borderId="27" xfId="0" applyFont="1" applyBorder="1" applyAlignment="1">
      <alignment vertical="center"/>
    </xf>
    <xf numFmtId="0" fontId="37" fillId="0" borderId="41" xfId="0" applyFont="1" applyBorder="1" applyAlignment="1">
      <alignment vertical="center"/>
    </xf>
    <xf numFmtId="0" fontId="46" fillId="0" borderId="6" xfId="0" applyFont="1" applyBorder="1" applyAlignment="1">
      <alignment horizontal="center" vertical="center" wrapText="1"/>
    </xf>
    <xf numFmtId="0" fontId="27" fillId="0" borderId="59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9" fillId="0" borderId="59" xfId="0" applyFont="1" applyBorder="1" applyAlignment="1">
      <alignment horizontal="center" vertical="center"/>
    </xf>
    <xf numFmtId="10" fontId="27" fillId="0" borderId="59" xfId="0" applyNumberFormat="1" applyFont="1" applyBorder="1" applyAlignment="1">
      <alignment horizontal="center" vertical="center"/>
    </xf>
    <xf numFmtId="2" fontId="27" fillId="0" borderId="59" xfId="0" applyNumberFormat="1" applyFont="1" applyBorder="1" applyAlignment="1">
      <alignment horizontal="center" vertical="center"/>
    </xf>
    <xf numFmtId="9" fontId="49" fillId="0" borderId="49" xfId="1" applyFont="1" applyBorder="1" applyAlignment="1">
      <alignment horizontal="center" vertical="center"/>
    </xf>
    <xf numFmtId="9" fontId="49" fillId="0" borderId="60" xfId="1" applyFont="1" applyBorder="1" applyAlignment="1">
      <alignment horizontal="center" vertical="center"/>
    </xf>
    <xf numFmtId="0" fontId="62" fillId="8" borderId="5" xfId="0" applyFont="1" applyFill="1" applyBorder="1" applyAlignment="1">
      <alignment horizontal="center" vertical="center"/>
    </xf>
    <xf numFmtId="0" fontId="63" fillId="3" borderId="5" xfId="0" applyFont="1" applyFill="1" applyBorder="1" applyAlignment="1">
      <alignment horizontal="center" vertical="center"/>
    </xf>
    <xf numFmtId="2" fontId="63" fillId="3" borderId="5" xfId="0" applyNumberFormat="1" applyFont="1" applyFill="1" applyBorder="1" applyAlignment="1">
      <alignment horizontal="center" vertical="center" readingOrder="2"/>
    </xf>
    <xf numFmtId="0" fontId="61" fillId="8" borderId="5" xfId="0" applyFont="1" applyFill="1" applyBorder="1" applyAlignment="1">
      <alignment vertical="center"/>
    </xf>
    <xf numFmtId="0" fontId="61" fillId="8" borderId="5" xfId="0" applyFont="1" applyFill="1" applyBorder="1" applyAlignment="1">
      <alignment horizontal="center" vertical="center"/>
    </xf>
    <xf numFmtId="2" fontId="63" fillId="9" borderId="5" xfId="0" applyNumberFormat="1" applyFont="1" applyFill="1" applyBorder="1" applyAlignment="1">
      <alignment horizontal="center" vertical="center"/>
    </xf>
    <xf numFmtId="166" fontId="63" fillId="9" borderId="5" xfId="0" applyNumberFormat="1" applyFont="1" applyFill="1" applyBorder="1" applyAlignment="1">
      <alignment horizontal="center" vertical="center"/>
    </xf>
    <xf numFmtId="2" fontId="63" fillId="3" borderId="5" xfId="0" applyNumberFormat="1" applyFont="1" applyFill="1" applyBorder="1" applyAlignment="1">
      <alignment horizontal="center" vertical="center" wrapText="1" readingOrder="2"/>
    </xf>
    <xf numFmtId="2" fontId="63" fillId="3" borderId="5" xfId="0" applyNumberFormat="1" applyFont="1" applyFill="1" applyBorder="1" applyAlignment="1">
      <alignment horizontal="center" vertical="center"/>
    </xf>
    <xf numFmtId="0" fontId="63" fillId="3" borderId="11" xfId="0" applyFont="1" applyFill="1" applyBorder="1" applyAlignment="1">
      <alignment horizontal="center" vertical="center" wrapText="1" readingOrder="2"/>
    </xf>
    <xf numFmtId="0" fontId="63" fillId="8" borderId="5" xfId="0" applyFont="1" applyFill="1" applyBorder="1" applyAlignment="1">
      <alignment horizontal="center" vertical="center"/>
    </xf>
    <xf numFmtId="0" fontId="63" fillId="9" borderId="5" xfId="0" applyFont="1" applyFill="1" applyBorder="1" applyAlignment="1">
      <alignment horizontal="center" vertical="center" wrapText="1" readingOrder="2"/>
    </xf>
    <xf numFmtId="0" fontId="61" fillId="8" borderId="0" xfId="0" applyFont="1" applyFill="1" applyAlignment="1">
      <alignment horizontal="center" vertical="center" wrapText="1"/>
    </xf>
    <xf numFmtId="0" fontId="64" fillId="8" borderId="0" xfId="0" applyFont="1" applyFill="1" applyAlignment="1">
      <alignment vertical="center"/>
    </xf>
    <xf numFmtId="0" fontId="61" fillId="8" borderId="0" xfId="0" applyFont="1" applyFill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09"/>
  <sheetViews>
    <sheetView tabSelected="1" view="pageBreakPreview" topLeftCell="A34" zoomScaleSheetLayoutView="100" workbookViewId="0">
      <selection activeCell="C41" sqref="C41"/>
    </sheetView>
  </sheetViews>
  <sheetFormatPr defaultColWidth="14.42578125" defaultRowHeight="15" customHeight="1" x14ac:dyDescent="0.2"/>
  <cols>
    <col min="1" max="1" width="6.5703125" customWidth="1"/>
    <col min="2" max="2" width="9.5703125" customWidth="1"/>
    <col min="3" max="3" width="43.7109375" customWidth="1"/>
    <col min="4" max="4" width="16.5703125" customWidth="1"/>
    <col min="5" max="5" width="15.5703125" customWidth="1"/>
    <col min="6" max="6" width="13.140625" customWidth="1"/>
    <col min="7" max="7" width="16.28515625" customWidth="1"/>
    <col min="8" max="8" width="19" customWidth="1"/>
    <col min="9" max="9" width="18.5703125" customWidth="1"/>
    <col min="10" max="10" width="16" customWidth="1"/>
    <col min="11" max="11" width="13.140625" customWidth="1"/>
    <col min="12" max="12" width="19.140625" customWidth="1"/>
    <col min="13" max="13" width="19.5703125" customWidth="1"/>
    <col min="14" max="14" width="11" customWidth="1"/>
    <col min="15" max="15" width="9.5703125" customWidth="1"/>
    <col min="16" max="16" width="20.42578125" customWidth="1"/>
    <col min="17" max="17" width="15.42578125" customWidth="1"/>
    <col min="18" max="18" width="10.7109375" customWidth="1"/>
    <col min="19" max="19" width="8" hidden="1" customWidth="1"/>
    <col min="20" max="20" width="10" hidden="1" customWidth="1"/>
    <col min="21" max="21" width="7.42578125" hidden="1" customWidth="1"/>
    <col min="22" max="22" width="10" hidden="1" customWidth="1"/>
    <col min="23" max="23" width="10" customWidth="1"/>
    <col min="24" max="24" width="29.5703125" customWidth="1"/>
    <col min="25" max="25" width="12.140625" customWidth="1"/>
    <col min="26" max="26" width="12.85546875" customWidth="1"/>
    <col min="27" max="27" width="13.140625" customWidth="1"/>
    <col min="28" max="28" width="10" customWidth="1"/>
    <col min="29" max="29" width="17.85546875" customWidth="1"/>
    <col min="30" max="30" width="15.28515625" customWidth="1"/>
    <col min="31" max="37" width="10" customWidth="1"/>
  </cols>
  <sheetData>
    <row r="1" spans="1:37" ht="41.25" customHeight="1" x14ac:dyDescent="0.45">
      <c r="A1" s="261" t="s">
        <v>0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3"/>
    </row>
    <row r="2" spans="1:37" ht="32.25" customHeight="1" x14ac:dyDescent="0.2">
      <c r="A2" s="264" t="s">
        <v>297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6"/>
      <c r="S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3.5" hidden="1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1:37" ht="20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1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3.5" hidden="1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1:37" ht="59.25" customHeight="1" x14ac:dyDescent="0.2">
      <c r="A6" s="4" t="s">
        <v>1</v>
      </c>
      <c r="B6" s="5"/>
      <c r="C6" s="4" t="s">
        <v>2</v>
      </c>
      <c r="D6" s="4" t="s">
        <v>3</v>
      </c>
      <c r="E6" s="6" t="s">
        <v>4</v>
      </c>
      <c r="F6" s="6" t="s">
        <v>5</v>
      </c>
      <c r="G6" s="6" t="s">
        <v>6</v>
      </c>
      <c r="H6" s="4" t="s">
        <v>7</v>
      </c>
      <c r="I6" s="4" t="s">
        <v>8</v>
      </c>
      <c r="J6" s="7" t="s">
        <v>9</v>
      </c>
      <c r="K6" s="7" t="s">
        <v>10</v>
      </c>
      <c r="L6" s="7" t="s">
        <v>11</v>
      </c>
      <c r="M6" s="7" t="s">
        <v>12</v>
      </c>
      <c r="N6" s="4" t="s">
        <v>13</v>
      </c>
      <c r="O6" s="269" t="s">
        <v>14</v>
      </c>
      <c r="P6" s="255"/>
      <c r="Q6" s="255"/>
      <c r="R6" s="256"/>
      <c r="S6" s="1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1:37" ht="31.5" customHeight="1" x14ac:dyDescent="0.2">
      <c r="A7" s="8"/>
      <c r="B7" s="8"/>
      <c r="C7" s="8"/>
      <c r="D7" s="8"/>
      <c r="E7" s="8"/>
      <c r="F7" s="8"/>
      <c r="G7" s="8"/>
      <c r="H7" s="8"/>
      <c r="I7" s="8"/>
      <c r="J7" s="185"/>
      <c r="K7" s="186"/>
      <c r="L7" s="186"/>
      <c r="M7" s="186"/>
      <c r="N7" s="8"/>
      <c r="O7" s="219" t="s">
        <v>15</v>
      </c>
      <c r="P7" s="220" t="s">
        <v>16</v>
      </c>
      <c r="Q7" s="219" t="s">
        <v>17</v>
      </c>
      <c r="R7" s="219" t="s">
        <v>18</v>
      </c>
      <c r="S7" s="1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</row>
    <row r="8" spans="1:37" ht="36" customHeight="1" x14ac:dyDescent="0.2">
      <c r="A8" s="230">
        <v>1</v>
      </c>
      <c r="B8" s="230" t="s">
        <v>19</v>
      </c>
      <c r="C8" s="9" t="s">
        <v>20</v>
      </c>
      <c r="D8" s="242"/>
      <c r="E8" s="242">
        <v>12527046</v>
      </c>
      <c r="F8" s="234" t="s">
        <v>21</v>
      </c>
      <c r="G8" s="234" t="s">
        <v>22</v>
      </c>
      <c r="H8" s="167">
        <v>71997</v>
      </c>
      <c r="I8" s="167">
        <v>70652</v>
      </c>
      <c r="J8" s="171">
        <f t="shared" ref="J8:J39" si="0">H8-I8</f>
        <v>1345</v>
      </c>
      <c r="K8" s="10">
        <v>2000</v>
      </c>
      <c r="L8" s="175">
        <f t="shared" ref="L8:L11" si="1">K8*J8</f>
        <v>2690000</v>
      </c>
      <c r="M8" s="267">
        <f>L8-L9</f>
        <v>2322000</v>
      </c>
      <c r="N8" s="11" t="s">
        <v>22</v>
      </c>
      <c r="O8" s="179">
        <v>182</v>
      </c>
      <c r="P8" s="205">
        <f>O8/10</f>
        <v>18.2</v>
      </c>
      <c r="Q8" s="180">
        <v>46046</v>
      </c>
      <c r="R8" s="181">
        <v>0.375</v>
      </c>
      <c r="S8" s="1"/>
      <c r="V8" s="2"/>
      <c r="W8" s="2"/>
      <c r="X8" s="2" t="s">
        <v>23</v>
      </c>
      <c r="Y8" s="13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</row>
    <row r="9" spans="1:37" ht="30" customHeight="1" x14ac:dyDescent="0.2">
      <c r="A9" s="231"/>
      <c r="B9" s="231"/>
      <c r="C9" s="9" t="s">
        <v>24</v>
      </c>
      <c r="D9" s="231"/>
      <c r="E9" s="231"/>
      <c r="F9" s="231"/>
      <c r="G9" s="231"/>
      <c r="H9" s="167">
        <v>252357</v>
      </c>
      <c r="I9" s="167">
        <v>252173</v>
      </c>
      <c r="J9" s="171">
        <f t="shared" si="0"/>
        <v>184</v>
      </c>
      <c r="K9" s="10">
        <v>2000</v>
      </c>
      <c r="L9" s="175">
        <f t="shared" si="1"/>
        <v>368000</v>
      </c>
      <c r="M9" s="236"/>
      <c r="N9" s="11"/>
      <c r="O9" s="179"/>
      <c r="P9" s="12"/>
      <c r="Q9" s="180"/>
      <c r="R9" s="182"/>
      <c r="S9" s="1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14"/>
      <c r="AI9" s="13"/>
      <c r="AJ9" s="2"/>
      <c r="AK9" s="2"/>
    </row>
    <row r="10" spans="1:37" ht="30" customHeight="1" x14ac:dyDescent="0.2">
      <c r="A10" s="230">
        <v>2</v>
      </c>
      <c r="B10" s="230" t="s">
        <v>25</v>
      </c>
      <c r="C10" s="15" t="s">
        <v>267</v>
      </c>
      <c r="D10" s="232" t="s">
        <v>26</v>
      </c>
      <c r="E10" s="242">
        <v>23008376</v>
      </c>
      <c r="F10" s="234" t="s">
        <v>21</v>
      </c>
      <c r="G10" s="234" t="s">
        <v>27</v>
      </c>
      <c r="H10" s="167">
        <v>4.3879999999999999</v>
      </c>
      <c r="I10" s="167">
        <v>4.234</v>
      </c>
      <c r="J10" s="172">
        <f t="shared" si="0"/>
        <v>0.15399999999999991</v>
      </c>
      <c r="K10" s="10">
        <v>120000</v>
      </c>
      <c r="L10" s="176">
        <f t="shared" si="1"/>
        <v>18479.999999999989</v>
      </c>
      <c r="M10" s="268">
        <f>L11-L10</f>
        <v>2959560.0000000009</v>
      </c>
      <c r="N10" s="11" t="s">
        <v>27</v>
      </c>
      <c r="O10" s="179">
        <v>140</v>
      </c>
      <c r="P10" s="12">
        <f>O10/8.75</f>
        <v>16</v>
      </c>
      <c r="Q10" s="180">
        <v>46040</v>
      </c>
      <c r="R10" s="181">
        <v>0.5</v>
      </c>
      <c r="S10" s="1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14"/>
      <c r="AH10" s="13"/>
      <c r="AI10" s="2"/>
      <c r="AJ10" s="2"/>
    </row>
    <row r="11" spans="1:37" ht="26.25" customHeight="1" x14ac:dyDescent="0.2">
      <c r="A11" s="231"/>
      <c r="B11" s="231"/>
      <c r="C11" s="15" t="s">
        <v>268</v>
      </c>
      <c r="D11" s="231"/>
      <c r="E11" s="231"/>
      <c r="F11" s="231"/>
      <c r="G11" s="231"/>
      <c r="H11" s="167">
        <v>748.33</v>
      </c>
      <c r="I11" s="167">
        <v>723.51300000000003</v>
      </c>
      <c r="J11" s="172">
        <f t="shared" si="0"/>
        <v>24.817000000000007</v>
      </c>
      <c r="K11" s="10">
        <v>120000</v>
      </c>
      <c r="L11" s="176">
        <f t="shared" si="1"/>
        <v>2978040.0000000009</v>
      </c>
      <c r="M11" s="236"/>
      <c r="N11" s="11"/>
      <c r="O11" s="179">
        <v>9</v>
      </c>
      <c r="P11" s="12">
        <v>1</v>
      </c>
      <c r="Q11" s="180">
        <v>46026</v>
      </c>
      <c r="R11" s="181">
        <v>0.29166666666666669</v>
      </c>
      <c r="S11" s="1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14"/>
      <c r="AI11" s="13"/>
      <c r="AJ11" s="2"/>
      <c r="AK11" s="2"/>
    </row>
    <row r="12" spans="1:37" ht="35.25" customHeight="1" x14ac:dyDescent="0.2">
      <c r="A12" s="243">
        <v>3</v>
      </c>
      <c r="B12" s="243" t="s">
        <v>28</v>
      </c>
      <c r="C12" s="161" t="s">
        <v>269</v>
      </c>
      <c r="D12" s="242"/>
      <c r="E12" s="242" t="s">
        <v>29</v>
      </c>
      <c r="F12" s="234" t="s">
        <v>30</v>
      </c>
      <c r="G12" s="234" t="s">
        <v>22</v>
      </c>
      <c r="H12" s="168">
        <v>46794</v>
      </c>
      <c r="I12" s="168">
        <v>44860</v>
      </c>
      <c r="J12" s="172">
        <f t="shared" si="0"/>
        <v>1934</v>
      </c>
      <c r="K12" s="10">
        <v>2000</v>
      </c>
      <c r="L12" s="176">
        <f t="shared" ref="L12:L13" si="2">J12*K12</f>
        <v>3868000</v>
      </c>
      <c r="M12" s="268">
        <f>L12-L13</f>
        <v>3868000</v>
      </c>
      <c r="N12" s="11" t="s">
        <v>22</v>
      </c>
      <c r="O12" s="179">
        <v>128</v>
      </c>
      <c r="P12" s="12">
        <f>O12/10</f>
        <v>12.8</v>
      </c>
      <c r="Q12" s="180">
        <v>46045</v>
      </c>
      <c r="R12" s="181">
        <v>0.45833333333333331</v>
      </c>
      <c r="S12" s="1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14"/>
      <c r="AI12" s="13"/>
      <c r="AJ12" s="2"/>
      <c r="AK12" s="2"/>
    </row>
    <row r="13" spans="1:37" ht="33" customHeight="1" x14ac:dyDescent="0.2">
      <c r="A13" s="231"/>
      <c r="B13" s="231"/>
      <c r="C13" s="161" t="s">
        <v>270</v>
      </c>
      <c r="D13" s="231"/>
      <c r="E13" s="231"/>
      <c r="F13" s="231"/>
      <c r="G13" s="231"/>
      <c r="H13" s="168">
        <v>2</v>
      </c>
      <c r="I13" s="168">
        <v>2</v>
      </c>
      <c r="J13" s="172">
        <f t="shared" si="0"/>
        <v>0</v>
      </c>
      <c r="K13" s="10">
        <v>2000</v>
      </c>
      <c r="L13" s="176">
        <f t="shared" si="2"/>
        <v>0</v>
      </c>
      <c r="M13" s="236"/>
      <c r="N13" s="11"/>
      <c r="O13" s="179"/>
      <c r="P13" s="12"/>
      <c r="Q13" s="180"/>
      <c r="R13" s="181"/>
      <c r="S13" s="1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14"/>
      <c r="AI13" s="13"/>
      <c r="AJ13" s="2"/>
      <c r="AK13" s="2"/>
    </row>
    <row r="14" spans="1:37" ht="28.5" customHeight="1" x14ac:dyDescent="0.2">
      <c r="A14" s="230">
        <v>4</v>
      </c>
      <c r="B14" s="230" t="s">
        <v>31</v>
      </c>
      <c r="C14" s="15" t="s">
        <v>32</v>
      </c>
      <c r="D14" s="242"/>
      <c r="E14" s="242" t="s">
        <v>33</v>
      </c>
      <c r="F14" s="234" t="s">
        <v>30</v>
      </c>
      <c r="G14" s="234" t="s">
        <v>34</v>
      </c>
      <c r="H14" s="167">
        <v>123.142</v>
      </c>
      <c r="I14" s="167">
        <v>121.9</v>
      </c>
      <c r="J14" s="173">
        <f t="shared" si="0"/>
        <v>1.2419999999999902</v>
      </c>
      <c r="K14" s="10">
        <v>60000</v>
      </c>
      <c r="L14" s="175">
        <f t="shared" ref="L14:L15" si="3">K14*J14</f>
        <v>74519.999999999418</v>
      </c>
      <c r="M14" s="235">
        <f>L15-L14</f>
        <v>492959.99999999884</v>
      </c>
      <c r="N14" s="16" t="s">
        <v>35</v>
      </c>
      <c r="O14" s="179">
        <v>51</v>
      </c>
      <c r="P14" s="12">
        <f>O14/10</f>
        <v>5.0999999999999996</v>
      </c>
      <c r="Q14" s="180">
        <v>46037</v>
      </c>
      <c r="R14" s="181">
        <v>0.41666666666666669</v>
      </c>
      <c r="S14" s="1"/>
      <c r="V14" s="2"/>
      <c r="W14" s="2"/>
      <c r="X14" s="17"/>
      <c r="Y14" s="2"/>
      <c r="Z14" s="2"/>
      <c r="AA14" s="2"/>
      <c r="AB14" s="2"/>
      <c r="AC14" s="2"/>
      <c r="AD14" s="2"/>
      <c r="AE14" s="2"/>
      <c r="AF14" s="2"/>
      <c r="AG14" s="2"/>
      <c r="AH14" s="14"/>
      <c r="AI14" s="13"/>
      <c r="AJ14" s="2"/>
      <c r="AK14" s="2"/>
    </row>
    <row r="15" spans="1:37" ht="31.5" customHeight="1" x14ac:dyDescent="0.2">
      <c r="A15" s="231"/>
      <c r="B15" s="231"/>
      <c r="C15" s="15" t="s">
        <v>36</v>
      </c>
      <c r="D15" s="231"/>
      <c r="E15" s="231"/>
      <c r="F15" s="231"/>
      <c r="G15" s="231"/>
      <c r="H15" s="167">
        <v>412.416</v>
      </c>
      <c r="I15" s="167">
        <v>402.95800000000003</v>
      </c>
      <c r="J15" s="173">
        <f t="shared" si="0"/>
        <v>9.45799999999997</v>
      </c>
      <c r="K15" s="10">
        <v>60000</v>
      </c>
      <c r="L15" s="175">
        <f t="shared" si="3"/>
        <v>567479.99999999825</v>
      </c>
      <c r="M15" s="236"/>
      <c r="N15" s="16"/>
      <c r="O15" s="179"/>
      <c r="P15" s="12"/>
      <c r="Q15" s="180"/>
      <c r="R15" s="181"/>
      <c r="S15" s="1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</row>
    <row r="16" spans="1:37" ht="29.25" customHeight="1" x14ac:dyDescent="0.2">
      <c r="A16" s="243">
        <v>5</v>
      </c>
      <c r="B16" s="243" t="s">
        <v>37</v>
      </c>
      <c r="C16" s="15" t="s">
        <v>38</v>
      </c>
      <c r="D16" s="242"/>
      <c r="E16" s="242" t="s">
        <v>39</v>
      </c>
      <c r="F16" s="234" t="s">
        <v>30</v>
      </c>
      <c r="G16" s="234" t="s">
        <v>35</v>
      </c>
      <c r="H16" s="169">
        <v>30433.4</v>
      </c>
      <c r="I16" s="229">
        <v>29462</v>
      </c>
      <c r="J16" s="173">
        <f t="shared" si="0"/>
        <v>971.40000000000146</v>
      </c>
      <c r="K16" s="10">
        <v>1000</v>
      </c>
      <c r="L16" s="175">
        <f t="shared" ref="L16" si="4">J16*K16</f>
        <v>971400.0000000014</v>
      </c>
      <c r="M16" s="235">
        <f>L16-L17</f>
        <v>914200.0000000014</v>
      </c>
      <c r="N16" s="16" t="s">
        <v>35</v>
      </c>
      <c r="O16" s="179">
        <v>67</v>
      </c>
      <c r="P16" s="12">
        <f>O16/10</f>
        <v>6.7</v>
      </c>
      <c r="Q16" s="183">
        <v>46046</v>
      </c>
      <c r="R16" s="184">
        <v>0.41666666666666669</v>
      </c>
      <c r="S16" s="1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37" ht="33" customHeight="1" x14ac:dyDescent="0.2">
      <c r="A17" s="231"/>
      <c r="B17" s="231"/>
      <c r="C17" s="15" t="s">
        <v>40</v>
      </c>
      <c r="D17" s="231"/>
      <c r="E17" s="231"/>
      <c r="F17" s="231"/>
      <c r="G17" s="231"/>
      <c r="H17" s="169">
        <v>617.6</v>
      </c>
      <c r="I17" s="169">
        <v>560.4</v>
      </c>
      <c r="J17" s="173">
        <f t="shared" si="0"/>
        <v>57.200000000000045</v>
      </c>
      <c r="K17" s="10">
        <v>1000</v>
      </c>
      <c r="L17" s="175">
        <f>J17*K17</f>
        <v>57200.000000000044</v>
      </c>
      <c r="M17" s="236"/>
      <c r="N17" s="16"/>
      <c r="O17" s="179"/>
      <c r="P17" s="12"/>
      <c r="Q17" s="180"/>
      <c r="R17" s="181"/>
      <c r="S17" s="1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</row>
    <row r="18" spans="1:37" ht="24.75" customHeight="1" x14ac:dyDescent="0.2">
      <c r="A18" s="230">
        <v>6</v>
      </c>
      <c r="B18" s="230" t="s">
        <v>41</v>
      </c>
      <c r="C18" s="15" t="s">
        <v>283</v>
      </c>
      <c r="D18" s="242"/>
      <c r="E18" s="242" t="s">
        <v>279</v>
      </c>
      <c r="F18" s="234" t="s">
        <v>30</v>
      </c>
      <c r="G18" s="242">
        <v>1</v>
      </c>
      <c r="H18" s="170">
        <v>202.5</v>
      </c>
      <c r="I18" s="167">
        <v>177.4</v>
      </c>
      <c r="J18" s="171">
        <f>H18-I18</f>
        <v>25.099999999999994</v>
      </c>
      <c r="K18" s="10">
        <v>3000</v>
      </c>
      <c r="L18" s="175">
        <f t="shared" ref="L18:L31" si="5">K18*J18</f>
        <v>75299.999999999985</v>
      </c>
      <c r="M18" s="235">
        <f>L19-L18</f>
        <v>481499.99999999988</v>
      </c>
      <c r="N18" s="16" t="s">
        <v>42</v>
      </c>
      <c r="O18" s="179">
        <v>304</v>
      </c>
      <c r="P18" s="205">
        <f>O18/60</f>
        <v>5.0666666666666664</v>
      </c>
      <c r="Q18" s="180">
        <v>46037</v>
      </c>
      <c r="R18" s="181">
        <v>0.41666666666666669</v>
      </c>
      <c r="S18" s="18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14"/>
      <c r="AI18" s="13"/>
      <c r="AJ18" s="2"/>
      <c r="AK18" s="2"/>
    </row>
    <row r="19" spans="1:37" ht="24.75" customHeight="1" x14ac:dyDescent="0.2">
      <c r="A19" s="231"/>
      <c r="B19" s="231"/>
      <c r="C19" s="15" t="s">
        <v>284</v>
      </c>
      <c r="D19" s="231"/>
      <c r="E19" s="231"/>
      <c r="F19" s="231"/>
      <c r="G19" s="231"/>
      <c r="H19" s="170">
        <v>687.4</v>
      </c>
      <c r="I19" s="167">
        <v>501.8</v>
      </c>
      <c r="J19" s="171">
        <f t="shared" si="0"/>
        <v>185.59999999999997</v>
      </c>
      <c r="K19" s="10">
        <v>3000</v>
      </c>
      <c r="L19" s="175">
        <f t="shared" si="5"/>
        <v>556799.99999999988</v>
      </c>
      <c r="M19" s="236"/>
      <c r="N19" s="16"/>
      <c r="O19" s="179"/>
      <c r="P19" s="12"/>
      <c r="Q19" s="180"/>
      <c r="R19" s="181"/>
      <c r="S19" s="18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</row>
    <row r="20" spans="1:37" ht="32.25" customHeight="1" x14ac:dyDescent="0.2">
      <c r="A20" s="230">
        <v>7</v>
      </c>
      <c r="B20" s="230" t="s">
        <v>43</v>
      </c>
      <c r="C20" s="15" t="s">
        <v>281</v>
      </c>
      <c r="D20" s="234" t="s">
        <v>44</v>
      </c>
      <c r="E20" s="242" t="s">
        <v>275</v>
      </c>
      <c r="F20" s="234" t="s">
        <v>30</v>
      </c>
      <c r="G20" s="234">
        <v>1</v>
      </c>
      <c r="H20" s="167">
        <v>45.915999999999997</v>
      </c>
      <c r="I20" s="167">
        <v>37.148000000000003</v>
      </c>
      <c r="J20" s="171">
        <f t="shared" si="0"/>
        <v>8.7679999999999936</v>
      </c>
      <c r="K20" s="10">
        <v>20000</v>
      </c>
      <c r="L20" s="175">
        <f t="shared" si="5"/>
        <v>175359.99999999988</v>
      </c>
      <c r="M20" s="235">
        <f>L20-L21</f>
        <v>175359.99999999988</v>
      </c>
      <c r="N20" s="16" t="s">
        <v>27</v>
      </c>
      <c r="O20" s="179">
        <v>36</v>
      </c>
      <c r="P20" s="12">
        <f>O20/60</f>
        <v>0.6</v>
      </c>
      <c r="Q20" s="180">
        <v>46036</v>
      </c>
      <c r="R20" s="181">
        <v>0.33333333333333331</v>
      </c>
      <c r="S20" s="18"/>
      <c r="V20" s="2"/>
      <c r="W20" s="2"/>
      <c r="X20" s="19"/>
      <c r="Y20" s="2"/>
      <c r="Z20" s="2"/>
      <c r="AA20" s="2"/>
      <c r="AB20" s="2"/>
      <c r="AC20" s="2"/>
      <c r="AD20" s="2"/>
      <c r="AE20" s="2"/>
      <c r="AF20" s="2"/>
      <c r="AG20" s="2"/>
      <c r="AH20" s="14"/>
      <c r="AI20" s="13"/>
      <c r="AJ20" s="2"/>
      <c r="AK20" s="2"/>
    </row>
    <row r="21" spans="1:37" ht="31.5" customHeight="1" x14ac:dyDescent="0.2">
      <c r="A21" s="231"/>
      <c r="B21" s="231"/>
      <c r="C21" s="15" t="s">
        <v>282</v>
      </c>
      <c r="D21" s="231"/>
      <c r="E21" s="231"/>
      <c r="F21" s="231"/>
      <c r="G21" s="231"/>
      <c r="H21" s="167">
        <v>0</v>
      </c>
      <c r="I21" s="167">
        <v>0</v>
      </c>
      <c r="J21" s="171">
        <f t="shared" si="0"/>
        <v>0</v>
      </c>
      <c r="K21" s="10">
        <v>20000</v>
      </c>
      <c r="L21" s="175">
        <f t="shared" si="5"/>
        <v>0</v>
      </c>
      <c r="M21" s="236"/>
      <c r="N21" s="16"/>
      <c r="O21" s="179"/>
      <c r="P21" s="12"/>
      <c r="Q21" s="180"/>
      <c r="R21" s="181"/>
      <c r="S21" s="18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</row>
    <row r="22" spans="1:37" ht="38.25" customHeight="1" x14ac:dyDescent="0.2">
      <c r="A22" s="230">
        <v>8</v>
      </c>
      <c r="B22" s="230" t="s">
        <v>45</v>
      </c>
      <c r="C22" s="9" t="s">
        <v>272</v>
      </c>
      <c r="D22" s="234" t="s">
        <v>46</v>
      </c>
      <c r="E22" s="242" t="s">
        <v>271</v>
      </c>
      <c r="F22" s="234" t="s">
        <v>30</v>
      </c>
      <c r="G22" s="234">
        <v>1</v>
      </c>
      <c r="H22" s="167">
        <v>214.46700000000001</v>
      </c>
      <c r="I22" s="167">
        <v>204.34200000000001</v>
      </c>
      <c r="J22" s="171">
        <f t="shared" ref="J22:J23" si="6">H22-I22</f>
        <v>10.125</v>
      </c>
      <c r="K22" s="10">
        <v>20000</v>
      </c>
      <c r="L22" s="175">
        <f t="shared" ref="L22:L23" si="7">K22*J22</f>
        <v>202500</v>
      </c>
      <c r="M22" s="235">
        <f>L22-L23</f>
        <v>202500</v>
      </c>
      <c r="N22" s="16" t="s">
        <v>27</v>
      </c>
      <c r="O22" s="179">
        <v>78</v>
      </c>
      <c r="P22" s="12">
        <f>O22/60</f>
        <v>1.3</v>
      </c>
      <c r="Q22" s="180">
        <v>46043</v>
      </c>
      <c r="R22" s="181">
        <v>0.5</v>
      </c>
      <c r="S22" s="18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13"/>
      <c r="AJ22" s="2"/>
      <c r="AK22" s="2"/>
    </row>
    <row r="23" spans="1:37" ht="33" customHeight="1" x14ac:dyDescent="0.2">
      <c r="A23" s="231"/>
      <c r="B23" s="231"/>
      <c r="C23" s="15" t="s">
        <v>273</v>
      </c>
      <c r="D23" s="231"/>
      <c r="E23" s="231"/>
      <c r="F23" s="231"/>
      <c r="G23" s="231"/>
      <c r="H23" s="167">
        <v>0</v>
      </c>
      <c r="I23" s="167">
        <v>0</v>
      </c>
      <c r="J23" s="171">
        <f t="shared" si="6"/>
        <v>0</v>
      </c>
      <c r="K23" s="10">
        <v>20000</v>
      </c>
      <c r="L23" s="175">
        <f t="shared" si="7"/>
        <v>0</v>
      </c>
      <c r="M23" s="236"/>
      <c r="N23" s="16"/>
      <c r="O23" s="179"/>
      <c r="P23" s="12"/>
      <c r="Q23" s="180"/>
      <c r="R23" s="181"/>
      <c r="S23" s="18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14"/>
      <c r="AI23" s="13"/>
      <c r="AJ23" s="2"/>
      <c r="AK23" s="2"/>
    </row>
    <row r="24" spans="1:37" ht="35.25" customHeight="1" x14ac:dyDescent="0.2">
      <c r="A24" s="230">
        <v>9</v>
      </c>
      <c r="B24" s="230" t="s">
        <v>47</v>
      </c>
      <c r="C24" s="15" t="s">
        <v>258</v>
      </c>
      <c r="D24" s="234" t="s">
        <v>46</v>
      </c>
      <c r="E24" s="242" t="s">
        <v>48</v>
      </c>
      <c r="F24" s="234" t="s">
        <v>30</v>
      </c>
      <c r="G24" s="234">
        <v>1</v>
      </c>
      <c r="H24" s="167">
        <v>848.27300000000002</v>
      </c>
      <c r="I24" s="167">
        <v>820.65</v>
      </c>
      <c r="J24" s="171">
        <f t="shared" si="0"/>
        <v>27.623000000000047</v>
      </c>
      <c r="K24" s="10">
        <v>20000</v>
      </c>
      <c r="L24" s="175">
        <f t="shared" si="5"/>
        <v>552460.00000000093</v>
      </c>
      <c r="M24" s="235">
        <f>L24-L25</f>
        <v>552460.00000000093</v>
      </c>
      <c r="N24" s="16" t="s">
        <v>27</v>
      </c>
      <c r="O24" s="179">
        <v>200</v>
      </c>
      <c r="P24" s="12">
        <f>O24/60</f>
        <v>3.3333333333333335</v>
      </c>
      <c r="Q24" s="180">
        <v>46038</v>
      </c>
      <c r="R24" s="181">
        <v>0.41666666666666669</v>
      </c>
      <c r="S24" s="18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</row>
    <row r="25" spans="1:37" ht="32.25" customHeight="1" x14ac:dyDescent="0.2">
      <c r="A25" s="231"/>
      <c r="B25" s="231"/>
      <c r="C25" s="15" t="s">
        <v>259</v>
      </c>
      <c r="D25" s="231"/>
      <c r="E25" s="231"/>
      <c r="F25" s="231"/>
      <c r="G25" s="231"/>
      <c r="H25" s="167">
        <v>0</v>
      </c>
      <c r="I25" s="167">
        <v>0</v>
      </c>
      <c r="J25" s="171">
        <f t="shared" si="0"/>
        <v>0</v>
      </c>
      <c r="K25" s="10">
        <v>20000</v>
      </c>
      <c r="L25" s="175">
        <f t="shared" si="5"/>
        <v>0</v>
      </c>
      <c r="M25" s="236"/>
      <c r="N25" s="16"/>
      <c r="O25" s="179"/>
      <c r="P25" s="12"/>
      <c r="Q25" s="180"/>
      <c r="R25" s="181"/>
      <c r="S25" s="18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14"/>
      <c r="AI25" s="13"/>
      <c r="AJ25" s="2"/>
      <c r="AK25" s="2"/>
    </row>
    <row r="26" spans="1:37" ht="34.5" customHeight="1" x14ac:dyDescent="0.2">
      <c r="A26" s="230">
        <v>10</v>
      </c>
      <c r="B26" s="230" t="s">
        <v>49</v>
      </c>
      <c r="C26" s="15" t="s">
        <v>338</v>
      </c>
      <c r="D26" s="234" t="s">
        <v>46</v>
      </c>
      <c r="E26" s="242">
        <v>12527037</v>
      </c>
      <c r="F26" s="234" t="s">
        <v>21</v>
      </c>
      <c r="G26" s="234">
        <v>1</v>
      </c>
      <c r="H26" s="170">
        <v>58218.9</v>
      </c>
      <c r="I26" s="168">
        <v>57746</v>
      </c>
      <c r="J26" s="172">
        <f t="shared" si="0"/>
        <v>472.90000000000146</v>
      </c>
      <c r="K26" s="10">
        <v>500</v>
      </c>
      <c r="L26" s="175">
        <f t="shared" si="5"/>
        <v>236450.00000000073</v>
      </c>
      <c r="M26" s="235">
        <f>L26-L27</f>
        <v>236450.00000000073</v>
      </c>
      <c r="N26" s="16" t="s">
        <v>27</v>
      </c>
      <c r="O26" s="179">
        <v>84</v>
      </c>
      <c r="P26" s="12">
        <f>O26/60</f>
        <v>1.4</v>
      </c>
      <c r="Q26" s="180">
        <v>46051</v>
      </c>
      <c r="R26" s="181">
        <v>0.375</v>
      </c>
      <c r="S26" s="18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</row>
    <row r="27" spans="1:37" ht="31.5" customHeight="1" x14ac:dyDescent="0.2">
      <c r="A27" s="231"/>
      <c r="B27" s="231"/>
      <c r="C27" s="15" t="s">
        <v>339</v>
      </c>
      <c r="D27" s="231"/>
      <c r="E27" s="231"/>
      <c r="F27" s="231"/>
      <c r="G27" s="231"/>
      <c r="H27" s="168">
        <v>9255.9</v>
      </c>
      <c r="I27" s="168">
        <v>9255.9</v>
      </c>
      <c r="J27" s="172">
        <f t="shared" si="0"/>
        <v>0</v>
      </c>
      <c r="K27" s="10">
        <v>500</v>
      </c>
      <c r="L27" s="175">
        <f t="shared" si="5"/>
        <v>0</v>
      </c>
      <c r="M27" s="236"/>
      <c r="N27" s="16"/>
      <c r="O27" s="179"/>
      <c r="P27" s="12"/>
      <c r="Q27" s="180"/>
      <c r="R27" s="181"/>
      <c r="S27" s="18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14"/>
      <c r="AI27" s="13"/>
      <c r="AJ27" s="2"/>
      <c r="AK27" s="2"/>
    </row>
    <row r="28" spans="1:37" ht="39" customHeight="1" x14ac:dyDescent="0.2">
      <c r="A28" s="230">
        <v>11</v>
      </c>
      <c r="B28" s="230" t="s">
        <v>50</v>
      </c>
      <c r="C28" s="9" t="s">
        <v>51</v>
      </c>
      <c r="D28" s="232" t="s">
        <v>26</v>
      </c>
      <c r="E28" s="233">
        <v>22011761</v>
      </c>
      <c r="F28" s="234" t="s">
        <v>21</v>
      </c>
      <c r="G28" s="232" t="s">
        <v>52</v>
      </c>
      <c r="H28" s="167">
        <v>4.9960000000000004</v>
      </c>
      <c r="I28" s="167">
        <v>4.8410000000000002</v>
      </c>
      <c r="J28" s="171">
        <f t="shared" si="0"/>
        <v>0.15500000000000025</v>
      </c>
      <c r="K28" s="10">
        <v>6000</v>
      </c>
      <c r="L28" s="175">
        <f>K28*J28</f>
        <v>930.00000000000148</v>
      </c>
      <c r="M28" s="235">
        <f>L29-L28</f>
        <v>135480.00000000009</v>
      </c>
      <c r="N28" s="16" t="s">
        <v>35</v>
      </c>
      <c r="O28" s="179">
        <v>48</v>
      </c>
      <c r="P28" s="12">
        <f>O28/60</f>
        <v>0.8</v>
      </c>
      <c r="Q28" s="180">
        <v>46051</v>
      </c>
      <c r="R28" s="181">
        <v>0.5</v>
      </c>
      <c r="S28" s="18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14"/>
      <c r="AI28" s="13"/>
      <c r="AJ28" s="2"/>
      <c r="AK28" s="2"/>
    </row>
    <row r="29" spans="1:37" ht="40.5" customHeight="1" x14ac:dyDescent="0.2">
      <c r="A29" s="231"/>
      <c r="B29" s="231"/>
      <c r="C29" s="9" t="s">
        <v>53</v>
      </c>
      <c r="D29" s="231"/>
      <c r="E29" s="231"/>
      <c r="F29" s="231"/>
      <c r="G29" s="231"/>
      <c r="H29" s="167">
        <v>719.43600000000004</v>
      </c>
      <c r="I29" s="167">
        <v>696.70100000000002</v>
      </c>
      <c r="J29" s="171">
        <f t="shared" si="0"/>
        <v>22.735000000000014</v>
      </c>
      <c r="K29" s="10">
        <v>6000</v>
      </c>
      <c r="L29" s="175">
        <f t="shared" si="5"/>
        <v>136410.00000000009</v>
      </c>
      <c r="M29" s="236"/>
      <c r="N29" s="16"/>
      <c r="O29" s="179">
        <v>3</v>
      </c>
      <c r="P29" s="12">
        <f>O29/60</f>
        <v>0.05</v>
      </c>
      <c r="Q29" s="180">
        <v>46034</v>
      </c>
      <c r="R29" s="181">
        <v>0.33333333333333331</v>
      </c>
      <c r="S29" s="18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14"/>
      <c r="AI29" s="13"/>
      <c r="AJ29" s="2"/>
      <c r="AK29" s="2"/>
    </row>
    <row r="30" spans="1:37" ht="37.5" customHeight="1" x14ac:dyDescent="0.2">
      <c r="A30" s="230">
        <v>12</v>
      </c>
      <c r="B30" s="230" t="s">
        <v>54</v>
      </c>
      <c r="C30" s="9" t="s">
        <v>260</v>
      </c>
      <c r="D30" s="232" t="s">
        <v>26</v>
      </c>
      <c r="E30" s="233">
        <v>22011731</v>
      </c>
      <c r="F30" s="234" t="s">
        <v>21</v>
      </c>
      <c r="G30" s="232" t="s">
        <v>55</v>
      </c>
      <c r="H30" s="167">
        <v>3.794</v>
      </c>
      <c r="I30" s="167">
        <v>3.6789999999999998</v>
      </c>
      <c r="J30" s="172">
        <f t="shared" si="0"/>
        <v>0.11500000000000021</v>
      </c>
      <c r="K30" s="10">
        <v>25000</v>
      </c>
      <c r="L30" s="175">
        <f t="shared" si="5"/>
        <v>2875.0000000000055</v>
      </c>
      <c r="M30" s="235">
        <f>L31-L30</f>
        <v>547125</v>
      </c>
      <c r="N30" s="16" t="s">
        <v>22</v>
      </c>
      <c r="O30" s="179">
        <v>172</v>
      </c>
      <c r="P30" s="12">
        <f t="shared" ref="P30" si="8">O30/60</f>
        <v>2.8666666666666667</v>
      </c>
      <c r="Q30" s="180">
        <v>46378</v>
      </c>
      <c r="R30" s="181">
        <v>0.45833333333333331</v>
      </c>
      <c r="S30" s="18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</row>
    <row r="31" spans="1:37" ht="34.5" customHeight="1" x14ac:dyDescent="0.2">
      <c r="A31" s="231"/>
      <c r="B31" s="231"/>
      <c r="C31" s="9" t="s">
        <v>261</v>
      </c>
      <c r="D31" s="231"/>
      <c r="E31" s="231"/>
      <c r="F31" s="231"/>
      <c r="G31" s="231"/>
      <c r="H31" s="167">
        <v>674.07299999999998</v>
      </c>
      <c r="I31" s="167">
        <v>652.07299999999998</v>
      </c>
      <c r="J31" s="172">
        <f t="shared" si="0"/>
        <v>22</v>
      </c>
      <c r="K31" s="10">
        <v>25000</v>
      </c>
      <c r="L31" s="175">
        <f t="shared" si="5"/>
        <v>550000</v>
      </c>
      <c r="M31" s="236"/>
      <c r="N31" s="16"/>
      <c r="O31" s="179">
        <v>12</v>
      </c>
      <c r="P31" s="12">
        <f>O31/60</f>
        <v>0.2</v>
      </c>
      <c r="Q31" s="180">
        <v>46023</v>
      </c>
      <c r="R31" s="181">
        <v>0.70833333333333337</v>
      </c>
      <c r="S31" s="18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</row>
    <row r="32" spans="1:37" ht="30.75" customHeight="1" x14ac:dyDescent="0.2">
      <c r="A32" s="243">
        <v>13</v>
      </c>
      <c r="B32" s="243" t="s">
        <v>56</v>
      </c>
      <c r="C32" s="15" t="s">
        <v>57</v>
      </c>
      <c r="D32" s="242"/>
      <c r="E32" s="242" t="s">
        <v>58</v>
      </c>
      <c r="F32" s="234" t="s">
        <v>30</v>
      </c>
      <c r="G32" s="242">
        <v>1</v>
      </c>
      <c r="H32" s="169">
        <v>626.6</v>
      </c>
      <c r="I32" s="169">
        <v>568.70000000000005</v>
      </c>
      <c r="J32" s="174">
        <f t="shared" si="0"/>
        <v>57.899999999999977</v>
      </c>
      <c r="K32" s="10">
        <v>1000</v>
      </c>
      <c r="L32" s="175">
        <f t="shared" ref="L32:L33" si="9">J32*K32</f>
        <v>57899.999999999978</v>
      </c>
      <c r="M32" s="235">
        <f>L33-L32</f>
        <v>905500.0000000014</v>
      </c>
      <c r="N32" s="16" t="s">
        <v>59</v>
      </c>
      <c r="O32" s="179">
        <v>403</v>
      </c>
      <c r="P32" s="205">
        <f>O32/60</f>
        <v>6.7166666666666668</v>
      </c>
      <c r="Q32" s="183">
        <v>46046</v>
      </c>
      <c r="R32" s="184">
        <v>0.41666666666666669</v>
      </c>
      <c r="S32" s="18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</row>
    <row r="33" spans="1:37" ht="27.75" customHeight="1" x14ac:dyDescent="0.2">
      <c r="A33" s="231"/>
      <c r="B33" s="231"/>
      <c r="C33" s="15" t="s">
        <v>60</v>
      </c>
      <c r="D33" s="231"/>
      <c r="E33" s="231"/>
      <c r="F33" s="231"/>
      <c r="G33" s="231"/>
      <c r="H33" s="170">
        <v>30105.4</v>
      </c>
      <c r="I33" s="170">
        <v>29142</v>
      </c>
      <c r="J33" s="174">
        <f t="shared" si="0"/>
        <v>963.40000000000146</v>
      </c>
      <c r="K33" s="10">
        <v>1000</v>
      </c>
      <c r="L33" s="175">
        <f t="shared" si="9"/>
        <v>963400.0000000014</v>
      </c>
      <c r="M33" s="236"/>
      <c r="N33" s="16"/>
      <c r="O33" s="179"/>
      <c r="P33" s="12"/>
      <c r="Q33" s="180"/>
      <c r="R33" s="181"/>
      <c r="S33" s="18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ht="31.5" customHeight="1" x14ac:dyDescent="0.2">
      <c r="A34" s="230">
        <v>14</v>
      </c>
      <c r="B34" s="230" t="s">
        <v>61</v>
      </c>
      <c r="C34" s="15" t="s">
        <v>62</v>
      </c>
      <c r="D34" s="234" t="s">
        <v>44</v>
      </c>
      <c r="E34" s="242" t="s">
        <v>63</v>
      </c>
      <c r="F34" s="234" t="s">
        <v>30</v>
      </c>
      <c r="G34" s="234">
        <v>1</v>
      </c>
      <c r="H34" s="168">
        <v>7516.51</v>
      </c>
      <c r="I34" s="168">
        <v>7289.95</v>
      </c>
      <c r="J34" s="171">
        <f t="shared" si="0"/>
        <v>226.5600000000004</v>
      </c>
      <c r="K34" s="10">
        <v>2000</v>
      </c>
      <c r="L34" s="175">
        <f t="shared" ref="L34:L39" si="10">K34*J34</f>
        <v>453120.00000000081</v>
      </c>
      <c r="M34" s="235">
        <f>L34-L35</f>
        <v>453120.00000000081</v>
      </c>
      <c r="N34" s="16" t="s">
        <v>27</v>
      </c>
      <c r="O34" s="179">
        <v>68</v>
      </c>
      <c r="P34" s="12">
        <f>O34/60</f>
        <v>1.1333333333333333</v>
      </c>
      <c r="Q34" s="180">
        <v>46045</v>
      </c>
      <c r="R34" s="181">
        <v>0.33333333333333331</v>
      </c>
      <c r="S34" s="18"/>
      <c r="V34" s="2"/>
      <c r="W34" s="2"/>
      <c r="X34" s="19"/>
      <c r="Y34" s="2"/>
      <c r="Z34" s="2"/>
      <c r="AA34" s="2"/>
      <c r="AB34" s="2"/>
      <c r="AC34" s="2"/>
      <c r="AD34" s="2"/>
      <c r="AE34" s="2"/>
      <c r="AF34" s="2"/>
      <c r="AG34" s="2"/>
      <c r="AH34" s="14"/>
      <c r="AI34" s="13"/>
      <c r="AJ34" s="2"/>
      <c r="AK34" s="2"/>
    </row>
    <row r="35" spans="1:37" ht="25.5" customHeight="1" x14ac:dyDescent="0.2">
      <c r="A35" s="231"/>
      <c r="B35" s="231"/>
      <c r="C35" s="15" t="s">
        <v>64</v>
      </c>
      <c r="D35" s="231"/>
      <c r="E35" s="231"/>
      <c r="F35" s="231"/>
      <c r="G35" s="231"/>
      <c r="H35" s="168">
        <v>0.09</v>
      </c>
      <c r="I35" s="168">
        <v>0.09</v>
      </c>
      <c r="J35" s="171">
        <f t="shared" si="0"/>
        <v>0</v>
      </c>
      <c r="K35" s="10">
        <v>2000</v>
      </c>
      <c r="L35" s="175">
        <f t="shared" si="10"/>
        <v>0</v>
      </c>
      <c r="M35" s="236"/>
      <c r="N35" s="16"/>
      <c r="O35" s="179"/>
      <c r="P35" s="12"/>
      <c r="Q35" s="180"/>
      <c r="R35" s="181"/>
      <c r="S35" s="18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</row>
    <row r="36" spans="1:37" ht="30" customHeight="1" x14ac:dyDescent="0.2">
      <c r="A36" s="230">
        <v>15</v>
      </c>
      <c r="B36" s="230" t="s">
        <v>65</v>
      </c>
      <c r="C36" s="15" t="s">
        <v>340</v>
      </c>
      <c r="D36" s="234" t="s">
        <v>46</v>
      </c>
      <c r="E36" s="242" t="s">
        <v>66</v>
      </c>
      <c r="F36" s="234" t="s">
        <v>30</v>
      </c>
      <c r="G36" s="234">
        <v>1</v>
      </c>
      <c r="H36" s="168">
        <v>5550.85</v>
      </c>
      <c r="I36" s="168">
        <v>5429.1</v>
      </c>
      <c r="J36" s="171">
        <f t="shared" si="0"/>
        <v>121.75</v>
      </c>
      <c r="K36" s="10">
        <v>4000</v>
      </c>
      <c r="L36" s="175">
        <f t="shared" si="10"/>
        <v>487000</v>
      </c>
      <c r="M36" s="235">
        <f>L36-L37</f>
        <v>487000</v>
      </c>
      <c r="N36" s="16" t="s">
        <v>22</v>
      </c>
      <c r="O36" s="179">
        <v>280</v>
      </c>
      <c r="P36" s="12">
        <f>O36/60</f>
        <v>4.666666666666667</v>
      </c>
      <c r="Q36" s="180">
        <v>46028</v>
      </c>
      <c r="R36" s="181">
        <v>0.45833333333333331</v>
      </c>
      <c r="S36" s="18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13"/>
      <c r="AJ36" s="2"/>
      <c r="AK36" s="2"/>
    </row>
    <row r="37" spans="1:37" ht="30" customHeight="1" x14ac:dyDescent="0.2">
      <c r="A37" s="231"/>
      <c r="B37" s="231"/>
      <c r="C37" s="15" t="s">
        <v>341</v>
      </c>
      <c r="D37" s="231"/>
      <c r="E37" s="231"/>
      <c r="F37" s="231"/>
      <c r="G37" s="231"/>
      <c r="H37" s="168">
        <v>0.09</v>
      </c>
      <c r="I37" s="168">
        <v>0.09</v>
      </c>
      <c r="J37" s="171">
        <f t="shared" si="0"/>
        <v>0</v>
      </c>
      <c r="K37" s="10">
        <v>4000</v>
      </c>
      <c r="L37" s="175">
        <f t="shared" si="10"/>
        <v>0</v>
      </c>
      <c r="M37" s="236"/>
      <c r="N37" s="16"/>
      <c r="O37" s="179"/>
      <c r="P37" s="12"/>
      <c r="Q37" s="180"/>
      <c r="R37" s="181"/>
      <c r="S37" s="18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14"/>
      <c r="AI37" s="13"/>
      <c r="AJ37" s="2"/>
      <c r="AK37" s="2"/>
    </row>
    <row r="38" spans="1:37" ht="32.25" customHeight="1" x14ac:dyDescent="0.2">
      <c r="A38" s="230">
        <v>16</v>
      </c>
      <c r="B38" s="230" t="s">
        <v>67</v>
      </c>
      <c r="C38" s="15" t="s">
        <v>68</v>
      </c>
      <c r="D38" s="234" t="s">
        <v>46</v>
      </c>
      <c r="E38" s="242" t="s">
        <v>69</v>
      </c>
      <c r="F38" s="234" t="s">
        <v>30</v>
      </c>
      <c r="G38" s="234">
        <v>1</v>
      </c>
      <c r="H38" s="168">
        <v>2895.09</v>
      </c>
      <c r="I38" s="168">
        <v>2763.11</v>
      </c>
      <c r="J38" s="171">
        <f t="shared" si="0"/>
        <v>131.98000000000002</v>
      </c>
      <c r="K38" s="10">
        <v>2000</v>
      </c>
      <c r="L38" s="175">
        <f t="shared" si="10"/>
        <v>263960.00000000006</v>
      </c>
      <c r="M38" s="235">
        <f>L38-L39</f>
        <v>263960.00000000006</v>
      </c>
      <c r="N38" s="16" t="s">
        <v>27</v>
      </c>
      <c r="O38" s="179">
        <v>102</v>
      </c>
      <c r="P38" s="12">
        <f>O38/60</f>
        <v>1.7</v>
      </c>
      <c r="Q38" s="180">
        <v>46043</v>
      </c>
      <c r="R38" s="181">
        <v>0.45833333333333331</v>
      </c>
      <c r="S38" s="18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</row>
    <row r="39" spans="1:37" ht="30.75" customHeight="1" x14ac:dyDescent="0.2">
      <c r="A39" s="231"/>
      <c r="B39" s="231"/>
      <c r="C39" s="15" t="s">
        <v>70</v>
      </c>
      <c r="D39" s="231"/>
      <c r="E39" s="231"/>
      <c r="F39" s="231"/>
      <c r="G39" s="231"/>
      <c r="H39" s="168">
        <v>0.09</v>
      </c>
      <c r="I39" s="168">
        <v>0.09</v>
      </c>
      <c r="J39" s="171">
        <f t="shared" si="0"/>
        <v>0</v>
      </c>
      <c r="K39" s="10">
        <v>2000</v>
      </c>
      <c r="L39" s="175">
        <f t="shared" si="10"/>
        <v>0</v>
      </c>
      <c r="M39" s="236"/>
      <c r="N39" s="16"/>
      <c r="O39" s="179"/>
      <c r="P39" s="12"/>
      <c r="Q39" s="201"/>
      <c r="R39" s="181"/>
      <c r="S39" s="18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14"/>
      <c r="AI39" s="13"/>
      <c r="AJ39" s="2"/>
      <c r="AK39" s="2"/>
    </row>
    <row r="40" spans="1:37" ht="33" customHeight="1" x14ac:dyDescent="0.2">
      <c r="A40" s="20">
        <v>17</v>
      </c>
      <c r="B40" s="21" t="s">
        <v>71</v>
      </c>
      <c r="C40" s="15" t="s">
        <v>292</v>
      </c>
      <c r="D40" s="234" t="s">
        <v>46</v>
      </c>
      <c r="E40" s="237">
        <v>12526784</v>
      </c>
      <c r="F40" s="234" t="s">
        <v>21</v>
      </c>
      <c r="G40" s="259">
        <v>1</v>
      </c>
      <c r="H40" s="168">
        <v>173.3</v>
      </c>
      <c r="I40" s="170">
        <v>0.6</v>
      </c>
      <c r="J40" s="172">
        <f t="shared" ref="J40:J41" si="11">H40-I40</f>
        <v>172.70000000000002</v>
      </c>
      <c r="K40" s="10">
        <v>2000</v>
      </c>
      <c r="L40" s="175">
        <f>J40*K40</f>
        <v>345400.00000000006</v>
      </c>
      <c r="M40" s="177">
        <v>0</v>
      </c>
      <c r="N40" s="16" t="s">
        <v>27</v>
      </c>
      <c r="O40" s="179">
        <v>164</v>
      </c>
      <c r="P40" s="12">
        <f>O40/60</f>
        <v>2.7333333333333334</v>
      </c>
      <c r="Q40" s="183">
        <v>46042</v>
      </c>
      <c r="R40" s="184">
        <v>0.41666666666666669</v>
      </c>
      <c r="S40" s="18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</row>
    <row r="41" spans="1:37" s="405" customFormat="1" ht="33" customHeight="1" x14ac:dyDescent="0.2">
      <c r="A41" s="395">
        <v>17</v>
      </c>
      <c r="B41" s="396" t="s">
        <v>71</v>
      </c>
      <c r="C41" s="392" t="s">
        <v>293</v>
      </c>
      <c r="D41" s="231"/>
      <c r="E41" s="238"/>
      <c r="F41" s="231"/>
      <c r="G41" s="260"/>
      <c r="H41" s="397">
        <v>4258.8999999999996</v>
      </c>
      <c r="I41" s="398">
        <v>4258.8999999999996</v>
      </c>
      <c r="J41" s="399">
        <f t="shared" si="11"/>
        <v>0</v>
      </c>
      <c r="K41" s="393">
        <v>2000</v>
      </c>
      <c r="L41" s="400">
        <f>J41*K41</f>
        <v>0</v>
      </c>
      <c r="M41" s="401">
        <v>0</v>
      </c>
      <c r="N41" s="402" t="s">
        <v>27</v>
      </c>
      <c r="O41" s="403" t="s">
        <v>72</v>
      </c>
      <c r="P41" s="394">
        <v>0</v>
      </c>
      <c r="Q41" s="403" t="s">
        <v>72</v>
      </c>
      <c r="R41" s="403" t="s">
        <v>72</v>
      </c>
      <c r="S41" s="404"/>
      <c r="V41" s="406"/>
      <c r="W41" s="406"/>
      <c r="X41" s="406"/>
      <c r="Y41" s="406"/>
      <c r="Z41" s="406"/>
      <c r="AA41" s="406"/>
      <c r="AB41" s="406"/>
      <c r="AC41" s="406"/>
      <c r="AD41" s="406"/>
      <c r="AE41" s="406"/>
      <c r="AF41" s="406"/>
      <c r="AG41" s="406"/>
      <c r="AH41" s="406"/>
      <c r="AI41" s="406"/>
      <c r="AJ41" s="406"/>
      <c r="AK41" s="406"/>
    </row>
    <row r="42" spans="1:37" ht="44.25" customHeight="1" x14ac:dyDescent="0.2">
      <c r="A42" s="230">
        <v>20</v>
      </c>
      <c r="B42" s="230" t="s">
        <v>73</v>
      </c>
      <c r="C42" s="9" t="s">
        <v>287</v>
      </c>
      <c r="D42" s="232" t="s">
        <v>26</v>
      </c>
      <c r="E42" s="233">
        <v>25004825</v>
      </c>
      <c r="F42" s="234" t="s">
        <v>21</v>
      </c>
      <c r="G42" s="232" t="s">
        <v>55</v>
      </c>
      <c r="H42" s="167">
        <v>32.851999999999997</v>
      </c>
      <c r="I42" s="167">
        <v>32.765999999999998</v>
      </c>
      <c r="J42" s="171">
        <f>H42-I42</f>
        <v>8.5999999999998522E-2</v>
      </c>
      <c r="K42" s="10">
        <v>25000</v>
      </c>
      <c r="L42" s="175">
        <f>K42*J42</f>
        <v>2149.9999999999632</v>
      </c>
      <c r="M42" s="235">
        <f>L43-L42</f>
        <v>667225.00000000012</v>
      </c>
      <c r="N42" s="16" t="s">
        <v>22</v>
      </c>
      <c r="O42" s="179">
        <v>200</v>
      </c>
      <c r="P42" s="12">
        <f>O42/60</f>
        <v>3.3333333333333335</v>
      </c>
      <c r="Q42" s="180">
        <v>46044</v>
      </c>
      <c r="R42" s="181">
        <v>0.5</v>
      </c>
      <c r="S42" s="18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14"/>
      <c r="AI42" s="13"/>
      <c r="AJ42" s="2"/>
      <c r="AK42" s="2"/>
    </row>
    <row r="43" spans="1:37" ht="40.5" customHeight="1" x14ac:dyDescent="0.2">
      <c r="A43" s="231"/>
      <c r="B43" s="231"/>
      <c r="C43" s="9" t="s">
        <v>286</v>
      </c>
      <c r="D43" s="231"/>
      <c r="E43" s="231"/>
      <c r="F43" s="231"/>
      <c r="G43" s="231"/>
      <c r="H43" s="167">
        <v>95.31</v>
      </c>
      <c r="I43" s="167">
        <v>68.534999999999997</v>
      </c>
      <c r="J43" s="171">
        <f>H43-I43</f>
        <v>26.775000000000006</v>
      </c>
      <c r="K43" s="10">
        <v>25000</v>
      </c>
      <c r="L43" s="175">
        <f t="shared" ref="L43" si="12">K43*J43</f>
        <v>669375.00000000012</v>
      </c>
      <c r="M43" s="236"/>
      <c r="N43" s="16"/>
      <c r="O43" s="179">
        <v>12</v>
      </c>
      <c r="P43" s="12">
        <f>O43/60</f>
        <v>0.2</v>
      </c>
      <c r="Q43" s="180">
        <v>46027</v>
      </c>
      <c r="R43" s="181">
        <v>0.70833333333333337</v>
      </c>
      <c r="S43" s="18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14"/>
      <c r="AI43" s="13"/>
      <c r="AJ43" s="2"/>
      <c r="AK43" s="2"/>
    </row>
    <row r="44" spans="1:37" ht="30.75" customHeight="1" x14ac:dyDescent="0.2">
      <c r="A44" s="20">
        <v>18</v>
      </c>
      <c r="B44" s="21" t="s">
        <v>276</v>
      </c>
      <c r="C44" s="15" t="s">
        <v>277</v>
      </c>
      <c r="D44" s="22"/>
      <c r="E44" s="11" t="s">
        <v>74</v>
      </c>
      <c r="F44" s="23" t="s">
        <v>30</v>
      </c>
      <c r="G44" s="9">
        <v>1</v>
      </c>
      <c r="H44" s="168">
        <v>9.34</v>
      </c>
      <c r="I44" s="168">
        <v>8.84</v>
      </c>
      <c r="J44" s="171">
        <f t="shared" ref="J44" si="13">H44-I44</f>
        <v>0.5</v>
      </c>
      <c r="K44" s="10">
        <v>2000</v>
      </c>
      <c r="L44" s="178">
        <f t="shared" ref="L44" si="14">K44*J44</f>
        <v>1000</v>
      </c>
      <c r="M44" s="198">
        <f>L44</f>
        <v>1000</v>
      </c>
      <c r="N44" s="16" t="s">
        <v>27</v>
      </c>
      <c r="O44" s="179"/>
      <c r="P44" s="12"/>
      <c r="Q44" s="180"/>
      <c r="R44" s="181"/>
      <c r="S44" s="18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</row>
    <row r="45" spans="1:37" ht="30.75" customHeight="1" x14ac:dyDescent="0.2">
      <c r="A45" s="24">
        <v>19</v>
      </c>
      <c r="B45" s="25" t="s">
        <v>72</v>
      </c>
      <c r="C45" s="16" t="s">
        <v>75</v>
      </c>
      <c r="D45" s="16"/>
      <c r="E45" s="16">
        <v>4954607</v>
      </c>
      <c r="F45" s="15" t="s">
        <v>76</v>
      </c>
      <c r="G45" s="16" t="s">
        <v>77</v>
      </c>
      <c r="H45" s="170">
        <v>21110.799999999999</v>
      </c>
      <c r="I45" s="170">
        <v>20951.7</v>
      </c>
      <c r="J45" s="173">
        <f>H45-I45</f>
        <v>159.09999999999854</v>
      </c>
      <c r="K45" s="196">
        <v>10</v>
      </c>
      <c r="L45" s="199">
        <f>K45*J45</f>
        <v>1590.9999999999854</v>
      </c>
      <c r="M45" s="200">
        <f>L45</f>
        <v>1590.9999999999854</v>
      </c>
      <c r="N45" s="197" t="s">
        <v>78</v>
      </c>
      <c r="O45" s="179"/>
      <c r="P45" s="12"/>
      <c r="Q45" s="180"/>
      <c r="R45" s="184"/>
      <c r="S45" s="18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ht="23.25" customHeight="1" x14ac:dyDescent="0.2">
      <c r="A46" s="26"/>
      <c r="B46" s="27"/>
      <c r="C46" s="28"/>
      <c r="D46" s="28"/>
      <c r="E46" s="28"/>
      <c r="F46" s="28"/>
      <c r="G46" s="254" t="s">
        <v>79</v>
      </c>
      <c r="H46" s="255"/>
      <c r="I46" s="255"/>
      <c r="J46" s="256"/>
      <c r="K46" s="187"/>
      <c r="L46" s="188"/>
      <c r="M46" s="189"/>
      <c r="N46" s="190"/>
      <c r="O46" s="18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7" ht="18.75" customHeight="1" x14ac:dyDescent="0.25">
      <c r="A47" s="26"/>
      <c r="B47" s="27"/>
      <c r="C47" s="28"/>
      <c r="D47" s="28"/>
      <c r="E47" s="28"/>
      <c r="F47" s="28"/>
      <c r="G47" s="29" t="s">
        <v>80</v>
      </c>
      <c r="H47" s="30"/>
      <c r="I47" s="31">
        <v>653</v>
      </c>
      <c r="J47" s="32"/>
      <c r="K47" s="167"/>
      <c r="L47" s="167"/>
      <c r="M47" s="171"/>
      <c r="N47" s="190"/>
      <c r="O47" s="1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7" ht="20.25" hidden="1" customHeight="1" x14ac:dyDescent="0.2">
      <c r="A48" s="26"/>
      <c r="B48" s="27"/>
      <c r="C48" s="33"/>
      <c r="D48" s="33"/>
      <c r="E48" s="33"/>
      <c r="F48" s="33"/>
      <c r="G48" s="34"/>
      <c r="H48" s="33"/>
      <c r="I48" s="33"/>
      <c r="J48" s="33"/>
      <c r="K48" s="33"/>
      <c r="L48" s="33"/>
      <c r="M48" s="33"/>
      <c r="N48" s="33"/>
      <c r="O48" s="1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20.25" hidden="1" customHeight="1" x14ac:dyDescent="0.2">
      <c r="A49" s="26"/>
      <c r="B49" s="34"/>
      <c r="C49" s="34"/>
      <c r="D49" s="34"/>
      <c r="E49" s="34"/>
      <c r="F49" s="34"/>
      <c r="G49" s="34"/>
      <c r="H49" s="33"/>
      <c r="I49" s="33"/>
      <c r="J49" s="33"/>
      <c r="K49" s="33"/>
      <c r="L49" s="33"/>
      <c r="M49" s="33"/>
      <c r="N49" s="34"/>
      <c r="O49" s="1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ht="14.25" hidden="1" customHeight="1" x14ac:dyDescent="0.25">
      <c r="A50" s="34"/>
      <c r="B50" s="34"/>
      <c r="C50" s="34"/>
      <c r="D50" s="34"/>
      <c r="E50" s="34"/>
      <c r="F50" s="34"/>
      <c r="G50" s="35" t="s">
        <v>81</v>
      </c>
      <c r="H50" s="36"/>
      <c r="I50" s="37"/>
      <c r="J50" s="38" t="s">
        <v>82</v>
      </c>
      <c r="K50" s="33"/>
      <c r="L50" s="33"/>
      <c r="M50" s="33"/>
      <c r="N50" s="34"/>
      <c r="O50" s="33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ht="17.25" customHeight="1" x14ac:dyDescent="0.25">
      <c r="A51" s="34"/>
      <c r="B51" s="34"/>
      <c r="C51" s="34"/>
      <c r="D51" s="34"/>
      <c r="E51" s="34"/>
      <c r="F51" s="34"/>
      <c r="G51" s="29" t="s">
        <v>83</v>
      </c>
      <c r="H51" s="39"/>
      <c r="I51" s="191">
        <f>I47/60</f>
        <v>10.883333333333333</v>
      </c>
      <c r="J51" s="40" t="s">
        <v>16</v>
      </c>
      <c r="K51" s="33"/>
      <c r="L51" s="33"/>
      <c r="M51" s="33"/>
      <c r="N51" s="34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3" ht="17.25" customHeight="1" x14ac:dyDescent="0.25">
      <c r="G52" s="41" t="s">
        <v>84</v>
      </c>
      <c r="H52" s="42"/>
      <c r="I52" s="181">
        <v>0.375</v>
      </c>
      <c r="J52" s="43"/>
      <c r="K52" s="33"/>
      <c r="L52" s="33"/>
      <c r="M52" s="33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3" ht="17.25" customHeight="1" x14ac:dyDescent="0.25">
      <c r="C53" s="166"/>
      <c r="D53" s="166"/>
      <c r="E53" s="166"/>
      <c r="F53" s="166"/>
      <c r="G53" s="247" t="s">
        <v>85</v>
      </c>
      <c r="H53" s="246"/>
      <c r="I53" s="193">
        <v>46046</v>
      </c>
      <c r="J53" s="194"/>
      <c r="K53" s="195"/>
      <c r="L53" s="195"/>
      <c r="M53" s="195"/>
      <c r="N53" s="166"/>
      <c r="O53" s="166"/>
      <c r="P53" s="165"/>
      <c r="Q53" s="165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3" ht="36" customHeight="1" x14ac:dyDescent="0.2">
      <c r="B54" s="165"/>
      <c r="C54" s="257" t="s">
        <v>280</v>
      </c>
      <c r="D54" s="258"/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58"/>
      <c r="P54" s="258"/>
      <c r="Q54" s="258"/>
      <c r="R54" s="166"/>
    </row>
    <row r="55" spans="1:33" ht="25.5" customHeight="1" x14ac:dyDescent="0.25">
      <c r="B55" s="2"/>
      <c r="C55" s="202" t="s">
        <v>86</v>
      </c>
      <c r="D55" s="251">
        <f>+L19+L33+L29+L31+L43-L18-L32</f>
        <v>2742785.0000000014</v>
      </c>
      <c r="E55" s="252"/>
      <c r="F55" s="252"/>
      <c r="G55" s="252"/>
      <c r="H55" s="252"/>
      <c r="I55" s="252"/>
      <c r="J55" s="252"/>
      <c r="K55" s="252"/>
      <c r="L55" s="252"/>
      <c r="M55" s="252"/>
      <c r="N55" s="252"/>
      <c r="O55" s="252"/>
      <c r="P55" s="252"/>
      <c r="Q55" s="253"/>
    </row>
    <row r="56" spans="1:33" ht="39" customHeight="1" x14ac:dyDescent="0.2">
      <c r="B56" s="2"/>
      <c r="C56" s="248" t="s">
        <v>335</v>
      </c>
      <c r="D56" s="249"/>
      <c r="E56" s="249"/>
      <c r="F56" s="249"/>
      <c r="G56" s="249"/>
      <c r="H56" s="249"/>
      <c r="I56" s="249"/>
      <c r="J56" s="249"/>
      <c r="K56" s="249"/>
      <c r="L56" s="249"/>
      <c r="M56" s="249"/>
      <c r="N56" s="249"/>
      <c r="O56" s="249"/>
      <c r="P56" s="249"/>
      <c r="Q56" s="250"/>
    </row>
    <row r="57" spans="1:33" ht="51.75" customHeight="1" x14ac:dyDescent="0.2">
      <c r="A57" s="33"/>
      <c r="B57" s="195"/>
      <c r="C57" s="228" t="s">
        <v>87</v>
      </c>
      <c r="D57" s="244">
        <f>L34+L36+L38+L26+L28+L30+L20+L22+L24+L45+L40+L42</f>
        <v>2723796.0000000023</v>
      </c>
      <c r="E57" s="245"/>
      <c r="F57" s="245"/>
      <c r="G57" s="245"/>
      <c r="H57" s="245"/>
      <c r="I57" s="245"/>
      <c r="J57" s="245"/>
      <c r="K57" s="245"/>
      <c r="L57" s="245"/>
      <c r="M57" s="245"/>
      <c r="N57" s="245"/>
      <c r="O57" s="245"/>
      <c r="P57" s="245"/>
      <c r="Q57" s="246"/>
      <c r="R57" s="195"/>
    </row>
    <row r="58" spans="1:33" ht="51.75" customHeight="1" x14ac:dyDescent="0.2">
      <c r="A58" s="33"/>
      <c r="B58" s="239" t="s">
        <v>342</v>
      </c>
      <c r="C58" s="240"/>
      <c r="D58" s="240"/>
      <c r="E58" s="240"/>
      <c r="F58" s="240"/>
      <c r="G58" s="240"/>
      <c r="H58" s="240"/>
      <c r="I58" s="240"/>
      <c r="J58" s="240"/>
      <c r="K58" s="240"/>
      <c r="L58" s="240"/>
      <c r="M58" s="240"/>
      <c r="N58" s="240"/>
      <c r="O58" s="240"/>
      <c r="P58" s="240"/>
      <c r="Q58" s="240"/>
      <c r="R58" s="241"/>
    </row>
    <row r="59" spans="1:33" ht="15.75" customHeight="1" x14ac:dyDescent="0.2"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</row>
    <row r="60" spans="1:33" ht="15.75" customHeight="1" x14ac:dyDescent="0.2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</row>
    <row r="61" spans="1:33" ht="15.75" customHeight="1" x14ac:dyDescent="0.2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</row>
    <row r="62" spans="1:33" ht="15.75" customHeight="1" x14ac:dyDescent="0.2">
      <c r="B62" s="44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</row>
    <row r="63" spans="1:33" ht="15.75" customHeight="1" x14ac:dyDescent="0.2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</row>
    <row r="64" spans="1:33" ht="13.5" customHeight="1" x14ac:dyDescent="0.2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</row>
    <row r="65" spans="1:19" ht="13.5" customHeight="1" x14ac:dyDescent="0.2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</row>
    <row r="66" spans="1:19" ht="13.5" customHeight="1" x14ac:dyDescent="0.2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</row>
    <row r="67" spans="1:19" ht="13.5" customHeight="1" x14ac:dyDescent="0.2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</row>
    <row r="68" spans="1:19" ht="13.5" customHeight="1" x14ac:dyDescent="0.2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</row>
    <row r="69" spans="1:19" ht="13.5" customHeight="1" x14ac:dyDescent="0.2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</row>
    <row r="70" spans="1:19" ht="13.5" customHeight="1" x14ac:dyDescent="0.2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</row>
    <row r="71" spans="1:19" ht="13.5" customHeight="1" x14ac:dyDescent="0.2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</row>
    <row r="72" spans="1:19" ht="13.5" customHeight="1" x14ac:dyDescent="0.2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</row>
    <row r="73" spans="1:19" ht="13.5" customHeight="1" x14ac:dyDescent="0.2">
      <c r="A73" s="33"/>
      <c r="B73" s="33"/>
      <c r="C73" s="33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</row>
    <row r="74" spans="1:19" ht="13.5" customHeight="1" x14ac:dyDescent="0.2">
      <c r="A74" s="33"/>
      <c r="B74" s="33"/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</row>
    <row r="75" spans="1:19" ht="13.5" customHeight="1" x14ac:dyDescent="0.2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</row>
    <row r="76" spans="1:19" ht="13.5" customHeight="1" x14ac:dyDescent="0.2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</row>
    <row r="77" spans="1:19" ht="13.5" customHeight="1" x14ac:dyDescent="0.2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</row>
    <row r="78" spans="1:19" ht="13.5" customHeight="1" x14ac:dyDescent="0.2">
      <c r="A78" s="33"/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</row>
    <row r="79" spans="1:19" ht="13.5" customHeight="1" x14ac:dyDescent="0.2">
      <c r="A79" s="33"/>
      <c r="B79" s="33"/>
      <c r="C79" s="33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</row>
    <row r="80" spans="1:19" ht="13.5" customHeight="1" x14ac:dyDescent="0.2">
      <c r="A80" s="33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</row>
    <row r="81" spans="1:19" ht="13.5" customHeight="1" x14ac:dyDescent="0.2">
      <c r="A81" s="33"/>
      <c r="B81" s="33"/>
      <c r="C81" s="33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</row>
    <row r="82" spans="1:19" ht="13.5" customHeight="1" x14ac:dyDescent="0.2">
      <c r="A82" s="33"/>
      <c r="B82" s="33"/>
      <c r="C82" s="33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</row>
    <row r="83" spans="1:19" ht="13.5" customHeight="1" x14ac:dyDescent="0.2">
      <c r="A83" s="33"/>
      <c r="B83" s="33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</row>
    <row r="84" spans="1:19" ht="13.5" customHeight="1" x14ac:dyDescent="0.2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</row>
    <row r="85" spans="1:19" ht="13.5" customHeight="1" x14ac:dyDescent="0.2">
      <c r="A85" s="33"/>
      <c r="B85" s="33"/>
      <c r="C85" s="33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</row>
    <row r="86" spans="1:19" ht="13.5" customHeight="1" x14ac:dyDescent="0.2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</row>
    <row r="87" spans="1:19" ht="13.5" customHeight="1" x14ac:dyDescent="0.2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</row>
    <row r="88" spans="1:19" ht="13.5" customHeight="1" x14ac:dyDescent="0.2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</row>
    <row r="89" spans="1:19" ht="13.5" customHeight="1" x14ac:dyDescent="0.2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</row>
    <row r="90" spans="1:19" ht="13.5" customHeight="1" x14ac:dyDescent="0.2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</row>
    <row r="91" spans="1:19" ht="13.5" customHeight="1" x14ac:dyDescent="0.2">
      <c r="A91" s="33"/>
      <c r="B91" s="33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</row>
    <row r="92" spans="1:19" ht="13.5" customHeight="1" x14ac:dyDescent="0.2">
      <c r="A92" s="33"/>
      <c r="B92" s="33"/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</row>
    <row r="93" spans="1:19" ht="13.5" customHeight="1" x14ac:dyDescent="0.2">
      <c r="A93" s="33"/>
      <c r="B93" s="33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</row>
    <row r="94" spans="1:19" ht="13.5" customHeight="1" x14ac:dyDescent="0.2">
      <c r="A94" s="33"/>
      <c r="B94" s="33"/>
      <c r="C94" s="33"/>
      <c r="D94" s="33"/>
      <c r="E94" s="33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</row>
    <row r="95" spans="1:19" ht="13.5" customHeight="1" x14ac:dyDescent="0.2">
      <c r="A95" s="33"/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</row>
    <row r="96" spans="1:19" ht="13.5" customHeight="1" x14ac:dyDescent="0.2">
      <c r="A96" s="33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</row>
    <row r="97" spans="1:19" ht="13.5" customHeight="1" x14ac:dyDescent="0.2">
      <c r="A97" s="33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</row>
    <row r="98" spans="1:19" ht="13.5" customHeight="1" x14ac:dyDescent="0.2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</row>
    <row r="99" spans="1:19" ht="13.5" customHeight="1" x14ac:dyDescent="0.2">
      <c r="A99" s="33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</row>
    <row r="100" spans="1:19" ht="13.5" customHeight="1" x14ac:dyDescent="0.2">
      <c r="A100" s="33"/>
      <c r="B100" s="33"/>
      <c r="C100" s="33"/>
      <c r="D100" s="33"/>
      <c r="E100" s="33"/>
      <c r="F100" s="33"/>
      <c r="K100" s="33"/>
      <c r="L100" s="33"/>
      <c r="M100" s="33"/>
      <c r="N100" s="33"/>
      <c r="O100" s="33"/>
      <c r="P100" s="33"/>
      <c r="Q100" s="33"/>
      <c r="R100" s="33"/>
      <c r="S100" s="33"/>
    </row>
    <row r="101" spans="1:19" ht="13.5" customHeight="1" x14ac:dyDescent="0.2">
      <c r="A101" s="33"/>
      <c r="B101" s="33"/>
      <c r="C101" s="33"/>
      <c r="D101" s="33"/>
      <c r="E101" s="33"/>
      <c r="F101" s="33"/>
      <c r="K101" s="33"/>
      <c r="L101" s="33"/>
      <c r="M101" s="33"/>
      <c r="N101" s="33"/>
      <c r="O101" s="33"/>
      <c r="P101" s="33"/>
      <c r="Q101" s="33"/>
      <c r="R101" s="33"/>
      <c r="S101" s="33"/>
    </row>
    <row r="102" spans="1:19" ht="15" customHeight="1" x14ac:dyDescent="0.2">
      <c r="A102" s="33"/>
      <c r="B102" s="33"/>
      <c r="L102" s="2"/>
    </row>
    <row r="103" spans="1:19" ht="15" customHeight="1" x14ac:dyDescent="0.2">
      <c r="A103" s="33"/>
      <c r="B103" s="33"/>
      <c r="L103" s="2"/>
    </row>
    <row r="104" spans="1:19" ht="15" customHeight="1" x14ac:dyDescent="0.2">
      <c r="A104" s="33"/>
      <c r="B104" s="33"/>
      <c r="L104" s="2"/>
    </row>
    <row r="105" spans="1:19" ht="15" customHeight="1" x14ac:dyDescent="0.2">
      <c r="A105" s="33"/>
      <c r="B105" s="33"/>
      <c r="L105" s="2"/>
    </row>
    <row r="106" spans="1:19" ht="15" customHeight="1" x14ac:dyDescent="0.2">
      <c r="A106" s="33"/>
      <c r="B106" s="33"/>
      <c r="L106" s="2"/>
    </row>
    <row r="107" spans="1:19" ht="15" customHeight="1" x14ac:dyDescent="0.2">
      <c r="A107" s="33"/>
      <c r="B107" s="33"/>
      <c r="L107" s="2"/>
    </row>
    <row r="108" spans="1:19" ht="15" customHeight="1" x14ac:dyDescent="0.2">
      <c r="B108" s="33"/>
      <c r="L108" s="2"/>
    </row>
    <row r="109" spans="1:19" ht="15" customHeight="1" x14ac:dyDescent="0.2">
      <c r="B109" s="33"/>
      <c r="L109" s="2"/>
    </row>
  </sheetData>
  <mergeCells count="133">
    <mergeCell ref="A1:U1"/>
    <mergeCell ref="A2:R2"/>
    <mergeCell ref="M8:M9"/>
    <mergeCell ref="M10:M11"/>
    <mergeCell ref="O6:R6"/>
    <mergeCell ref="A12:A13"/>
    <mergeCell ref="A10:A11"/>
    <mergeCell ref="F10:F11"/>
    <mergeCell ref="D12:D13"/>
    <mergeCell ref="E12:E13"/>
    <mergeCell ref="E8:E9"/>
    <mergeCell ref="E10:E11"/>
    <mergeCell ref="G12:G13"/>
    <mergeCell ref="F12:F13"/>
    <mergeCell ref="F8:F9"/>
    <mergeCell ref="G8:G9"/>
    <mergeCell ref="B8:B9"/>
    <mergeCell ref="B10:B11"/>
    <mergeCell ref="A8:A9"/>
    <mergeCell ref="D8:D9"/>
    <mergeCell ref="B12:B13"/>
    <mergeCell ref="D10:D11"/>
    <mergeCell ref="G10:G11"/>
    <mergeCell ref="M12:M13"/>
    <mergeCell ref="A16:A17"/>
    <mergeCell ref="B16:B17"/>
    <mergeCell ref="D18:D19"/>
    <mergeCell ref="D16:D17"/>
    <mergeCell ref="E16:E17"/>
    <mergeCell ref="G14:G15"/>
    <mergeCell ref="A14:A15"/>
    <mergeCell ref="B14:B15"/>
    <mergeCell ref="A20:A21"/>
    <mergeCell ref="E14:E15"/>
    <mergeCell ref="D14:D15"/>
    <mergeCell ref="B20:B21"/>
    <mergeCell ref="D20:D21"/>
    <mergeCell ref="A18:A19"/>
    <mergeCell ref="B18:B19"/>
    <mergeCell ref="M16:M17"/>
    <mergeCell ref="M20:M21"/>
    <mergeCell ref="M14:M15"/>
    <mergeCell ref="E20:E21"/>
    <mergeCell ref="F20:F21"/>
    <mergeCell ref="G20:G21"/>
    <mergeCell ref="E24:E25"/>
    <mergeCell ref="G22:G23"/>
    <mergeCell ref="M22:M23"/>
    <mergeCell ref="E22:E23"/>
    <mergeCell ref="F22:F23"/>
    <mergeCell ref="F16:F17"/>
    <mergeCell ref="F24:F25"/>
    <mergeCell ref="E18:E19"/>
    <mergeCell ref="F18:F19"/>
    <mergeCell ref="F14:F15"/>
    <mergeCell ref="G16:G17"/>
    <mergeCell ref="G24:G25"/>
    <mergeCell ref="M18:M19"/>
    <mergeCell ref="M24:M25"/>
    <mergeCell ref="G18:G19"/>
    <mergeCell ref="A22:A23"/>
    <mergeCell ref="B22:B23"/>
    <mergeCell ref="D22:D23"/>
    <mergeCell ref="A24:A25"/>
    <mergeCell ref="D24:D25"/>
    <mergeCell ref="M38:M39"/>
    <mergeCell ref="G34:G35"/>
    <mergeCell ref="A36:A37"/>
    <mergeCell ref="F34:F35"/>
    <mergeCell ref="G36:G37"/>
    <mergeCell ref="E38:E39"/>
    <mergeCell ref="F38:F39"/>
    <mergeCell ref="G38:G39"/>
    <mergeCell ref="M32:M33"/>
    <mergeCell ref="G32:G33"/>
    <mergeCell ref="M34:M35"/>
    <mergeCell ref="E34:E35"/>
    <mergeCell ref="A26:A27"/>
    <mergeCell ref="M28:M29"/>
    <mergeCell ref="E26:E27"/>
    <mergeCell ref="B28:B29"/>
    <mergeCell ref="A28:A29"/>
    <mergeCell ref="F30:F31"/>
    <mergeCell ref="B26:B27"/>
    <mergeCell ref="G26:G27"/>
    <mergeCell ref="F26:F27"/>
    <mergeCell ref="D28:D29"/>
    <mergeCell ref="D30:D31"/>
    <mergeCell ref="B32:B33"/>
    <mergeCell ref="D32:D33"/>
    <mergeCell ref="D55:Q55"/>
    <mergeCell ref="M26:M27"/>
    <mergeCell ref="D26:D27"/>
    <mergeCell ref="B38:B39"/>
    <mergeCell ref="D38:D39"/>
    <mergeCell ref="F28:F29"/>
    <mergeCell ref="G28:G29"/>
    <mergeCell ref="G46:J46"/>
    <mergeCell ref="C54:Q54"/>
    <mergeCell ref="G40:G41"/>
    <mergeCell ref="B24:B25"/>
    <mergeCell ref="E40:E41"/>
    <mergeCell ref="B58:R58"/>
    <mergeCell ref="E28:E29"/>
    <mergeCell ref="A30:A31"/>
    <mergeCell ref="E30:E31"/>
    <mergeCell ref="B36:B37"/>
    <mergeCell ref="E36:E37"/>
    <mergeCell ref="F36:F37"/>
    <mergeCell ref="M36:M37"/>
    <mergeCell ref="F32:F33"/>
    <mergeCell ref="E32:E33"/>
    <mergeCell ref="D36:D37"/>
    <mergeCell ref="B34:B35"/>
    <mergeCell ref="D34:D35"/>
    <mergeCell ref="A32:A33"/>
    <mergeCell ref="G30:G31"/>
    <mergeCell ref="A34:A35"/>
    <mergeCell ref="M30:M31"/>
    <mergeCell ref="B30:B31"/>
    <mergeCell ref="A38:A39"/>
    <mergeCell ref="D57:Q57"/>
    <mergeCell ref="G53:H53"/>
    <mergeCell ref="C56:Q56"/>
    <mergeCell ref="A42:A43"/>
    <mergeCell ref="B42:B43"/>
    <mergeCell ref="D42:D43"/>
    <mergeCell ref="E42:E43"/>
    <mergeCell ref="F42:F43"/>
    <mergeCell ref="G42:G43"/>
    <mergeCell ref="M42:M43"/>
    <mergeCell ref="D40:D41"/>
    <mergeCell ref="F40:F41"/>
  </mergeCells>
  <printOptions horizontalCentered="1" verticalCentered="1"/>
  <pageMargins left="0.15748031496062992" right="0.15748031496062992" top="0.27559055118110237" bottom="0.15748031496062992" header="0" footer="0"/>
  <pageSetup paperSize="9" scale="55" fitToHeight="0" orientation="landscape" r:id="rId1"/>
  <colBreaks count="2" manualBreakCount="2">
    <brk id="18" max="57" man="1"/>
    <brk id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100"/>
  <sheetViews>
    <sheetView workbookViewId="0">
      <selection activeCell="O17" sqref="O17"/>
    </sheetView>
  </sheetViews>
  <sheetFormatPr defaultColWidth="14.42578125" defaultRowHeight="15" customHeight="1" x14ac:dyDescent="0.2"/>
  <cols>
    <col min="1" max="1" width="6.85546875" customWidth="1"/>
    <col min="2" max="2" width="29.140625" customWidth="1"/>
    <col min="3" max="3" width="7" customWidth="1"/>
    <col min="4" max="4" width="17.42578125" customWidth="1"/>
    <col min="5" max="5" width="8" customWidth="1"/>
    <col min="6" max="6" width="16.7109375" customWidth="1"/>
    <col min="7" max="7" width="8" customWidth="1"/>
    <col min="8" max="8" width="21" customWidth="1"/>
    <col min="9" max="9" width="12.140625" customWidth="1"/>
    <col min="10" max="10" width="12.7109375" customWidth="1"/>
    <col min="11" max="11" width="7.140625" customWidth="1"/>
    <col min="12" max="12" width="14" customWidth="1"/>
    <col min="13" max="13" width="6.7109375" customWidth="1"/>
    <col min="14" max="14" width="15.140625" customWidth="1"/>
    <col min="15" max="15" width="10.42578125" customWidth="1"/>
    <col min="16" max="16" width="12" customWidth="1"/>
    <col min="17" max="17" width="8.140625" customWidth="1"/>
    <col min="18" max="18" width="14.42578125" customWidth="1"/>
    <col min="19" max="19" width="8.42578125" customWidth="1"/>
    <col min="20" max="20" width="13.42578125" customWidth="1"/>
    <col min="21" max="21" width="12" customWidth="1"/>
  </cols>
  <sheetData>
    <row r="1" spans="1:21" ht="13.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1" ht="42" customHeight="1" x14ac:dyDescent="0.35">
      <c r="A2" s="46"/>
      <c r="B2" s="270" t="s">
        <v>88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3"/>
      <c r="S2" s="45"/>
      <c r="T2" s="45"/>
    </row>
    <row r="3" spans="1:21" ht="13.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5"/>
      <c r="S3" s="45"/>
      <c r="T3" s="45"/>
    </row>
    <row r="4" spans="1:21" ht="29.25" customHeight="1" x14ac:dyDescent="0.4">
      <c r="A4" s="46"/>
      <c r="B4" s="271" t="s">
        <v>296</v>
      </c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  <c r="P4" s="272"/>
      <c r="Q4" s="273"/>
      <c r="R4" s="45"/>
      <c r="S4" s="45"/>
      <c r="T4" s="45"/>
    </row>
    <row r="5" spans="1:21" ht="13.5" customHeight="1" x14ac:dyDescent="0.25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5"/>
      <c r="R5" s="45"/>
      <c r="S5" s="45"/>
      <c r="T5" s="45"/>
    </row>
    <row r="6" spans="1:21" ht="13.5" customHeight="1" x14ac:dyDescent="0.25">
      <c r="A6" s="46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5"/>
      <c r="R6" s="45"/>
      <c r="S6" s="45"/>
      <c r="T6" s="45"/>
    </row>
    <row r="7" spans="1:21" ht="19.5" customHeight="1" x14ac:dyDescent="0.2">
      <c r="A7" s="274" t="s">
        <v>89</v>
      </c>
      <c r="B7" s="285" t="s">
        <v>90</v>
      </c>
      <c r="C7" s="277" t="s">
        <v>91</v>
      </c>
      <c r="D7" s="278"/>
      <c r="E7" s="277" t="s">
        <v>92</v>
      </c>
      <c r="F7" s="278"/>
      <c r="G7" s="277" t="s">
        <v>93</v>
      </c>
      <c r="H7" s="278"/>
      <c r="I7" s="277" t="s">
        <v>94</v>
      </c>
      <c r="J7" s="278"/>
      <c r="K7" s="277" t="s">
        <v>95</v>
      </c>
      <c r="L7" s="278"/>
      <c r="M7" s="277" t="s">
        <v>96</v>
      </c>
      <c r="N7" s="278"/>
      <c r="O7" s="277" t="s">
        <v>97</v>
      </c>
      <c r="P7" s="278"/>
      <c r="Q7" s="277" t="s">
        <v>98</v>
      </c>
      <c r="R7" s="282"/>
      <c r="S7" s="47"/>
      <c r="T7" s="47"/>
    </row>
    <row r="8" spans="1:21" ht="19.5" customHeight="1" x14ac:dyDescent="0.2">
      <c r="A8" s="275"/>
      <c r="B8" s="286"/>
      <c r="C8" s="279"/>
      <c r="D8" s="280"/>
      <c r="E8" s="279"/>
      <c r="F8" s="280"/>
      <c r="G8" s="279"/>
      <c r="H8" s="280"/>
      <c r="I8" s="279"/>
      <c r="J8" s="280"/>
      <c r="K8" s="279"/>
      <c r="L8" s="280"/>
      <c r="M8" s="279"/>
      <c r="N8" s="280"/>
      <c r="O8" s="279"/>
      <c r="P8" s="280"/>
      <c r="Q8" s="279"/>
      <c r="R8" s="283"/>
      <c r="S8" s="47"/>
      <c r="T8" s="47"/>
    </row>
    <row r="9" spans="1:21" ht="19.5" customHeight="1" x14ac:dyDescent="0.2">
      <c r="A9" s="276"/>
      <c r="B9" s="231"/>
      <c r="C9" s="281"/>
      <c r="D9" s="253"/>
      <c r="E9" s="281"/>
      <c r="F9" s="253"/>
      <c r="G9" s="281"/>
      <c r="H9" s="253"/>
      <c r="I9" s="281"/>
      <c r="J9" s="253"/>
      <c r="K9" s="281"/>
      <c r="L9" s="253"/>
      <c r="M9" s="281"/>
      <c r="N9" s="253"/>
      <c r="O9" s="281"/>
      <c r="P9" s="253"/>
      <c r="Q9" s="281"/>
      <c r="R9" s="284"/>
      <c r="S9" s="47"/>
      <c r="T9" s="47"/>
    </row>
    <row r="10" spans="1:21" ht="45.75" customHeight="1" x14ac:dyDescent="0.2">
      <c r="A10" s="48"/>
      <c r="B10" s="49"/>
      <c r="C10" s="49" t="s">
        <v>99</v>
      </c>
      <c r="D10" s="49" t="s">
        <v>100</v>
      </c>
      <c r="E10" s="49" t="s">
        <v>99</v>
      </c>
      <c r="F10" s="49" t="s">
        <v>100</v>
      </c>
      <c r="G10" s="49" t="s">
        <v>99</v>
      </c>
      <c r="H10" s="49" t="s">
        <v>101</v>
      </c>
      <c r="I10" s="49" t="s">
        <v>99</v>
      </c>
      <c r="J10" s="49" t="s">
        <v>100</v>
      </c>
      <c r="K10" s="49" t="s">
        <v>99</v>
      </c>
      <c r="L10" s="49" t="s">
        <v>100</v>
      </c>
      <c r="M10" s="49" t="s">
        <v>99</v>
      </c>
      <c r="N10" s="49" t="s">
        <v>100</v>
      </c>
      <c r="O10" s="49" t="s">
        <v>99</v>
      </c>
      <c r="P10" s="49" t="s">
        <v>100</v>
      </c>
      <c r="Q10" s="49" t="s">
        <v>99</v>
      </c>
      <c r="R10" s="50" t="s">
        <v>100</v>
      </c>
      <c r="S10" s="47"/>
      <c r="T10" s="47"/>
    </row>
    <row r="11" spans="1:21" ht="31.5" customHeight="1" x14ac:dyDescent="0.2">
      <c r="A11" s="51">
        <v>1</v>
      </c>
      <c r="B11" s="52" t="s">
        <v>102</v>
      </c>
      <c r="C11" s="53" t="s">
        <v>103</v>
      </c>
      <c r="D11" s="53" t="s">
        <v>103</v>
      </c>
      <c r="E11" s="53" t="s">
        <v>103</v>
      </c>
      <c r="F11" s="53" t="s">
        <v>103</v>
      </c>
      <c r="G11" s="53" t="s">
        <v>103</v>
      </c>
      <c r="H11" s="53" t="s">
        <v>103</v>
      </c>
      <c r="I11" s="53" t="s">
        <v>103</v>
      </c>
      <c r="J11" s="53" t="s">
        <v>103</v>
      </c>
      <c r="K11" s="53" t="s">
        <v>103</v>
      </c>
      <c r="L11" s="53" t="s">
        <v>103</v>
      </c>
      <c r="M11" s="53" t="s">
        <v>103</v>
      </c>
      <c r="N11" s="53" t="s">
        <v>103</v>
      </c>
      <c r="O11" s="53"/>
      <c r="P11" s="53"/>
      <c r="Q11" s="53" t="s">
        <v>103</v>
      </c>
      <c r="R11" s="54" t="s">
        <v>103</v>
      </c>
      <c r="S11" s="47"/>
      <c r="T11" s="47"/>
    </row>
    <row r="12" spans="1:21" ht="32.25" customHeight="1" x14ac:dyDescent="0.2">
      <c r="A12" s="51">
        <v>2</v>
      </c>
      <c r="B12" s="52" t="s">
        <v>104</v>
      </c>
      <c r="C12" s="56" t="s">
        <v>311</v>
      </c>
      <c r="D12" s="55">
        <v>0.68055555555555547</v>
      </c>
      <c r="E12" s="56" t="s">
        <v>315</v>
      </c>
      <c r="F12" s="55">
        <v>5.5555555555555552E-2</v>
      </c>
      <c r="G12" s="56" t="s">
        <v>310</v>
      </c>
      <c r="H12" s="55">
        <v>0</v>
      </c>
      <c r="I12" s="56" t="s">
        <v>310</v>
      </c>
      <c r="J12" s="55">
        <v>0</v>
      </c>
      <c r="K12" s="56" t="s">
        <v>310</v>
      </c>
      <c r="L12" s="55">
        <v>0</v>
      </c>
      <c r="M12" s="56" t="s">
        <v>303</v>
      </c>
      <c r="N12" s="55">
        <v>30.239583333333332</v>
      </c>
      <c r="O12" s="56" t="s">
        <v>325</v>
      </c>
      <c r="P12" s="55">
        <v>2.4305555555555556E-2</v>
      </c>
      <c r="Q12" s="53">
        <v>0</v>
      </c>
      <c r="R12" s="54">
        <v>0</v>
      </c>
      <c r="T12" s="57"/>
      <c r="U12" s="57"/>
    </row>
    <row r="13" spans="1:21" ht="31.5" customHeight="1" x14ac:dyDescent="0.2">
      <c r="A13" s="51">
        <v>3</v>
      </c>
      <c r="B13" s="52" t="s">
        <v>105</v>
      </c>
      <c r="C13" s="56" t="s">
        <v>322</v>
      </c>
      <c r="D13" s="55">
        <v>0.55208333333333337</v>
      </c>
      <c r="E13" s="56" t="s">
        <v>316</v>
      </c>
      <c r="F13" s="55">
        <v>0.34375</v>
      </c>
      <c r="G13" s="56" t="s">
        <v>326</v>
      </c>
      <c r="H13" s="55">
        <v>16.197916666666668</v>
      </c>
      <c r="I13" s="56" t="s">
        <v>310</v>
      </c>
      <c r="J13" s="55">
        <v>0</v>
      </c>
      <c r="K13" s="56" t="s">
        <v>311</v>
      </c>
      <c r="L13" s="55">
        <v>4.833333333333333</v>
      </c>
      <c r="M13" s="56" t="s">
        <v>304</v>
      </c>
      <c r="N13" s="55">
        <v>9.0729166666666661</v>
      </c>
      <c r="O13" s="56" t="s">
        <v>310</v>
      </c>
      <c r="P13" s="55">
        <v>0</v>
      </c>
      <c r="Q13" s="53">
        <v>2</v>
      </c>
      <c r="R13" s="207">
        <v>4.1666666666666664E-2</v>
      </c>
      <c r="T13" s="57"/>
      <c r="U13" s="57"/>
    </row>
    <row r="14" spans="1:21" ht="30.75" customHeight="1" x14ac:dyDescent="0.2">
      <c r="A14" s="58">
        <v>4</v>
      </c>
      <c r="B14" s="52" t="s">
        <v>106</v>
      </c>
      <c r="C14" s="56" t="s">
        <v>314</v>
      </c>
      <c r="D14" s="55">
        <v>0.43402777777777773</v>
      </c>
      <c r="E14" s="56" t="s">
        <v>317</v>
      </c>
      <c r="F14" s="55">
        <v>0.18402777777777779</v>
      </c>
      <c r="G14" s="56" t="s">
        <v>327</v>
      </c>
      <c r="H14" s="55">
        <v>16.333333333333332</v>
      </c>
      <c r="I14" s="56" t="s">
        <v>310</v>
      </c>
      <c r="J14" s="55">
        <v>0</v>
      </c>
      <c r="K14" s="56" t="s">
        <v>312</v>
      </c>
      <c r="L14" s="55">
        <v>5.0347222222222223</v>
      </c>
      <c r="M14" s="56" t="s">
        <v>305</v>
      </c>
      <c r="N14" s="55">
        <v>9.0138888888888893</v>
      </c>
      <c r="O14" s="56" t="s">
        <v>310</v>
      </c>
      <c r="P14" s="55">
        <v>0</v>
      </c>
      <c r="Q14" s="53">
        <v>0</v>
      </c>
      <c r="R14" s="54">
        <v>0</v>
      </c>
      <c r="T14" s="57"/>
      <c r="U14" s="57"/>
    </row>
    <row r="15" spans="1:21" ht="35.25" customHeight="1" x14ac:dyDescent="0.2">
      <c r="A15" s="59">
        <v>5</v>
      </c>
      <c r="B15" s="60" t="s">
        <v>107</v>
      </c>
      <c r="C15" s="56" t="s">
        <v>323</v>
      </c>
      <c r="D15" s="55">
        <v>0.25</v>
      </c>
      <c r="E15" s="56" t="s">
        <v>318</v>
      </c>
      <c r="F15" s="55">
        <v>6.9444444444444434E-2</v>
      </c>
      <c r="G15" s="56" t="s">
        <v>328</v>
      </c>
      <c r="H15" s="55">
        <v>16.572916666666668</v>
      </c>
      <c r="I15" s="56" t="s">
        <v>310</v>
      </c>
      <c r="J15" s="55">
        <v>0</v>
      </c>
      <c r="K15" s="56" t="s">
        <v>313</v>
      </c>
      <c r="L15" s="55">
        <v>5.0659722222222223</v>
      </c>
      <c r="M15" s="56" t="s">
        <v>306</v>
      </c>
      <c r="N15" s="55">
        <v>9.0416666666666661</v>
      </c>
      <c r="O15" s="56" t="s">
        <v>310</v>
      </c>
      <c r="P15" s="55">
        <v>0</v>
      </c>
      <c r="Q15" s="61">
        <v>0</v>
      </c>
      <c r="R15" s="62">
        <v>0</v>
      </c>
      <c r="T15" s="57"/>
      <c r="U15" s="57"/>
    </row>
    <row r="16" spans="1:21" ht="36.75" customHeight="1" x14ac:dyDescent="0.2">
      <c r="A16" s="59">
        <v>6</v>
      </c>
      <c r="B16" s="60" t="s">
        <v>108</v>
      </c>
      <c r="C16" s="56" t="s">
        <v>324</v>
      </c>
      <c r="D16" s="55">
        <v>0.375</v>
      </c>
      <c r="E16" s="56" t="s">
        <v>319</v>
      </c>
      <c r="F16" s="55">
        <v>7.6388888888888895E-2</v>
      </c>
      <c r="G16" s="56" t="s">
        <v>310</v>
      </c>
      <c r="H16" s="55">
        <v>0</v>
      </c>
      <c r="I16" s="56" t="s">
        <v>310</v>
      </c>
      <c r="J16" s="55">
        <v>0</v>
      </c>
      <c r="K16" s="56" t="s">
        <v>310</v>
      </c>
      <c r="L16" s="55">
        <v>0</v>
      </c>
      <c r="M16" s="56" t="s">
        <v>305</v>
      </c>
      <c r="N16" s="55">
        <v>30.524305555555557</v>
      </c>
      <c r="O16" s="56" t="s">
        <v>325</v>
      </c>
      <c r="P16" s="55">
        <v>2.4305555555555556E-2</v>
      </c>
      <c r="Q16" s="61">
        <v>0</v>
      </c>
      <c r="R16" s="62">
        <v>0</v>
      </c>
      <c r="T16" s="57"/>
      <c r="U16" s="57"/>
    </row>
    <row r="17" spans="1:21" ht="35.25" customHeight="1" x14ac:dyDescent="0.2">
      <c r="A17" s="59">
        <v>7</v>
      </c>
      <c r="B17" s="60" t="s">
        <v>109</v>
      </c>
      <c r="C17" s="56" t="s">
        <v>323</v>
      </c>
      <c r="D17" s="55">
        <v>0.39930555555555558</v>
      </c>
      <c r="E17" s="56" t="s">
        <v>320</v>
      </c>
      <c r="F17" s="55">
        <v>0.21527777777777779</v>
      </c>
      <c r="G17" s="56" t="s">
        <v>329</v>
      </c>
      <c r="H17" s="55">
        <v>16.190972222222221</v>
      </c>
      <c r="I17" s="56" t="s">
        <v>310</v>
      </c>
      <c r="J17" s="55">
        <v>0</v>
      </c>
      <c r="K17" s="56" t="s">
        <v>312</v>
      </c>
      <c r="L17" s="55">
        <v>5.1527777777777777</v>
      </c>
      <c r="M17" s="56" t="s">
        <v>307</v>
      </c>
      <c r="N17" s="55">
        <v>9.0416666666666661</v>
      </c>
      <c r="O17" s="56" t="s">
        <v>310</v>
      </c>
      <c r="P17" s="55">
        <v>0</v>
      </c>
      <c r="Q17" s="61">
        <v>0</v>
      </c>
      <c r="R17" s="62">
        <v>0</v>
      </c>
      <c r="T17" s="57"/>
      <c r="U17" s="57"/>
    </row>
    <row r="18" spans="1:21" ht="33" customHeight="1" x14ac:dyDescent="0.2">
      <c r="A18" s="59">
        <v>8</v>
      </c>
      <c r="B18" s="60" t="s">
        <v>110</v>
      </c>
      <c r="C18" s="56" t="s">
        <v>323</v>
      </c>
      <c r="D18" s="55">
        <v>0.32291666666666669</v>
      </c>
      <c r="E18" s="56" t="s">
        <v>321</v>
      </c>
      <c r="F18" s="55">
        <v>0.29166666666666669</v>
      </c>
      <c r="G18" s="56" t="s">
        <v>330</v>
      </c>
      <c r="H18" s="55">
        <v>16.395833333333332</v>
      </c>
      <c r="I18" s="56" t="s">
        <v>310</v>
      </c>
      <c r="J18" s="55">
        <v>0</v>
      </c>
      <c r="K18" s="56" t="s">
        <v>311</v>
      </c>
      <c r="L18" s="55">
        <v>4.9513888888888884</v>
      </c>
      <c r="M18" s="56" t="s">
        <v>308</v>
      </c>
      <c r="N18" s="55">
        <v>9.0381944444444446</v>
      </c>
      <c r="O18" s="56" t="s">
        <v>310</v>
      </c>
      <c r="P18" s="55">
        <v>0</v>
      </c>
      <c r="Q18" s="61">
        <v>1</v>
      </c>
      <c r="R18" s="208">
        <v>0.16319444444444445</v>
      </c>
      <c r="T18" s="57"/>
      <c r="U18" s="57"/>
    </row>
    <row r="19" spans="1:21" ht="32.25" customHeight="1" x14ac:dyDescent="0.2">
      <c r="A19" s="59">
        <v>9</v>
      </c>
      <c r="B19" s="60" t="s">
        <v>294</v>
      </c>
      <c r="C19" s="56" t="s">
        <v>316</v>
      </c>
      <c r="D19" s="55">
        <v>0.47222222222222227</v>
      </c>
      <c r="E19" s="56" t="s">
        <v>314</v>
      </c>
      <c r="F19" s="55">
        <v>0.56597222222222221</v>
      </c>
      <c r="G19" s="56" t="s">
        <v>331</v>
      </c>
      <c r="H19" s="55">
        <v>12.947916666666666</v>
      </c>
      <c r="I19" s="56" t="s">
        <v>310</v>
      </c>
      <c r="J19" s="55">
        <v>0</v>
      </c>
      <c r="K19" s="56" t="s">
        <v>314</v>
      </c>
      <c r="L19" s="55">
        <v>3.9513888888888888</v>
      </c>
      <c r="M19" s="56" t="s">
        <v>309</v>
      </c>
      <c r="N19" s="55">
        <v>7.3611111111111107</v>
      </c>
      <c r="O19" s="56" t="s">
        <v>310</v>
      </c>
      <c r="P19" s="55">
        <v>0</v>
      </c>
      <c r="Q19" s="61">
        <v>0</v>
      </c>
      <c r="R19" s="62">
        <v>0</v>
      </c>
      <c r="T19" s="57"/>
      <c r="U19" s="57"/>
    </row>
    <row r="20" spans="1:21" ht="13.5" customHeight="1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</row>
    <row r="21" spans="1:21" ht="13.5" customHeight="1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</row>
    <row r="22" spans="1:21" ht="13.5" customHeight="1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spans="1:21" ht="13.5" customHeight="1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</row>
    <row r="24" spans="1:21" ht="13.5" customHeight="1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1:21" ht="13.5" customHeight="1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</row>
    <row r="26" spans="1:21" ht="13.5" customHeight="1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spans="1:21" ht="13.5" customHeight="1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1:21" ht="13.5" customHeight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</row>
    <row r="29" spans="1:21" ht="13.5" customHeight="1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</row>
    <row r="30" spans="1:21" ht="13.5" customHeight="1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</row>
    <row r="31" spans="1:21" ht="13.5" customHeight="1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</row>
    <row r="32" spans="1:21" ht="13.5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1:20" ht="13.5" customHeight="1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</row>
    <row r="34" spans="1:20" ht="13.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1:20" ht="13.5" customHeigh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6" spans="1:20" ht="13.5" customHeight="1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</row>
    <row r="37" spans="1:20" ht="13.5" customHeight="1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</row>
    <row r="38" spans="1:20" ht="13.5" customHeight="1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</row>
    <row r="39" spans="1:20" ht="13.5" customHeight="1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</row>
    <row r="40" spans="1:20" ht="13.5" customHeight="1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</row>
    <row r="41" spans="1:20" ht="13.5" customHeight="1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</row>
    <row r="42" spans="1:20" ht="13.5" customHeight="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</row>
    <row r="43" spans="1:20" ht="13.5" customHeight="1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</row>
    <row r="44" spans="1:20" ht="13.5" customHeight="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</row>
    <row r="45" spans="1:20" ht="13.5" customHeight="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</row>
    <row r="46" spans="1:20" ht="13.5" customHeight="1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</row>
    <row r="47" spans="1:20" ht="13.5" customHeight="1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</row>
    <row r="48" spans="1:20" ht="13.5" customHeight="1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</row>
    <row r="49" spans="1:20" ht="13.5" customHeight="1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</row>
    <row r="50" spans="1:20" ht="13.5" customHeight="1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</row>
    <row r="51" spans="1:20" ht="13.5" customHeight="1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</row>
    <row r="52" spans="1:20" ht="13.5" customHeight="1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</row>
    <row r="53" spans="1:20" ht="13.5" customHeight="1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</row>
    <row r="54" spans="1:20" ht="13.5" customHeight="1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</row>
    <row r="55" spans="1:20" ht="13.5" customHeight="1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</row>
    <row r="56" spans="1:20" ht="13.5" customHeight="1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</row>
    <row r="57" spans="1:20" ht="13.5" customHeight="1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</row>
    <row r="58" spans="1:20" ht="13.5" customHeight="1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</row>
    <row r="59" spans="1:20" ht="13.5" customHeight="1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</row>
    <row r="60" spans="1:20" ht="13.5" customHeight="1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</row>
    <row r="61" spans="1:20" ht="13.5" customHeight="1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</row>
    <row r="62" spans="1:20" ht="13.5" customHeight="1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</row>
    <row r="63" spans="1:20" ht="13.5" customHeight="1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</row>
    <row r="64" spans="1:20" ht="13.5" customHeight="1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</row>
    <row r="65" spans="1:20" ht="13.5" customHeight="1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</row>
    <row r="66" spans="1:20" ht="13.5" customHeight="1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</row>
    <row r="67" spans="1:20" ht="13.5" customHeight="1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</row>
    <row r="68" spans="1:20" ht="13.5" customHeigh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</row>
    <row r="69" spans="1:20" ht="13.5" customHeight="1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</row>
    <row r="70" spans="1:20" ht="13.5" customHeight="1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</row>
    <row r="71" spans="1:20" ht="13.5" customHeight="1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</row>
    <row r="72" spans="1:20" ht="13.5" customHeight="1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</row>
    <row r="73" spans="1:20" ht="13.5" customHeight="1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</row>
    <row r="74" spans="1:20" ht="13.5" customHeight="1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</row>
    <row r="75" spans="1:20" ht="13.5" customHeight="1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</row>
    <row r="76" spans="1:20" ht="13.5" customHeight="1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</row>
    <row r="77" spans="1:20" ht="13.5" customHeight="1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</row>
    <row r="78" spans="1:20" ht="13.5" customHeight="1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</row>
    <row r="79" spans="1:20" ht="13.5" customHeight="1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</row>
    <row r="80" spans="1:20" ht="13.5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</row>
    <row r="81" spans="1:20" ht="13.5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</row>
    <row r="82" spans="1:20" ht="13.5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</row>
    <row r="83" spans="1:20" ht="13.5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</row>
    <row r="84" spans="1:20" ht="13.5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</row>
    <row r="85" spans="1:20" ht="13.5" customHeight="1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</row>
    <row r="86" spans="1:20" ht="13.5" customHeight="1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</row>
    <row r="87" spans="1:20" ht="13.5" customHeight="1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</row>
    <row r="88" spans="1:20" ht="13.5" customHeigh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</row>
    <row r="89" spans="1:20" ht="13.5" customHeight="1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</row>
    <row r="90" spans="1:20" ht="13.5" customHeigh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</row>
    <row r="91" spans="1:20" ht="13.5" customHeight="1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</row>
    <row r="92" spans="1:20" ht="13.5" customHeight="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</row>
    <row r="93" spans="1:20" ht="13.5" customHeight="1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</row>
    <row r="94" spans="1:20" ht="13.5" customHeight="1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</row>
    <row r="95" spans="1:20" ht="13.5" customHeight="1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</row>
    <row r="96" spans="1:20" ht="13.5" customHeight="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</row>
    <row r="97" spans="1:20" ht="13.5" customHeight="1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</row>
    <row r="98" spans="1:20" ht="13.5" customHeight="1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</row>
    <row r="99" spans="1:20" ht="13.5" customHeight="1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</row>
    <row r="100" spans="1:20" ht="13.5" customHeight="1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</row>
  </sheetData>
  <mergeCells count="12">
    <mergeCell ref="B2:R2"/>
    <mergeCell ref="B4:Q4"/>
    <mergeCell ref="A7:A9"/>
    <mergeCell ref="O7:P9"/>
    <mergeCell ref="Q7:R9"/>
    <mergeCell ref="K7:L9"/>
    <mergeCell ref="M7:N9"/>
    <mergeCell ref="B7:B9"/>
    <mergeCell ref="I7:J9"/>
    <mergeCell ref="G7:H9"/>
    <mergeCell ref="E7:F9"/>
    <mergeCell ref="C7:D9"/>
  </mergeCells>
  <pageMargins left="0.15748031496062992" right="0.15748031496062992" top="0.51181102362204722" bottom="0.23622047244094491" header="0" footer="0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0"/>
  <sheetViews>
    <sheetView view="pageBreakPreview" zoomScale="60" workbookViewId="0">
      <selection activeCell="H11" sqref="H11"/>
    </sheetView>
  </sheetViews>
  <sheetFormatPr defaultColWidth="14.42578125" defaultRowHeight="15" customHeight="1" x14ac:dyDescent="0.2"/>
  <cols>
    <col min="1" max="1" width="13.140625" customWidth="1"/>
    <col min="2" max="2" width="13.85546875" customWidth="1"/>
    <col min="3" max="3" width="24.5703125" customWidth="1"/>
    <col min="4" max="4" width="25.28515625" customWidth="1"/>
    <col min="5" max="5" width="18" customWidth="1"/>
    <col min="6" max="6" width="19.85546875" customWidth="1"/>
    <col min="7" max="7" width="20.5703125" customWidth="1"/>
    <col min="8" max="8" width="18.28515625" customWidth="1"/>
    <col min="9" max="9" width="19.140625" customWidth="1"/>
    <col min="10" max="11" width="7.85546875" customWidth="1"/>
  </cols>
  <sheetData>
    <row r="1" spans="1:11" ht="13.5" customHeight="1" x14ac:dyDescent="0.25">
      <c r="A1" s="132"/>
      <c r="B1" s="133"/>
      <c r="C1" s="133"/>
      <c r="D1" s="133"/>
      <c r="E1" s="133"/>
      <c r="F1" s="133"/>
      <c r="G1" s="133"/>
      <c r="H1" s="133"/>
      <c r="I1" s="133"/>
      <c r="J1" s="45"/>
      <c r="K1" s="45"/>
    </row>
    <row r="2" spans="1:11" ht="44.25" customHeight="1" x14ac:dyDescent="0.25">
      <c r="A2" s="294" t="s">
        <v>295</v>
      </c>
      <c r="B2" s="295"/>
      <c r="C2" s="295"/>
      <c r="D2" s="295"/>
      <c r="E2" s="295"/>
      <c r="F2" s="295"/>
      <c r="G2" s="295"/>
      <c r="H2" s="295"/>
      <c r="I2" s="295"/>
      <c r="J2" s="45"/>
      <c r="K2" s="45"/>
    </row>
    <row r="3" spans="1:11" ht="21" customHeight="1" x14ac:dyDescent="0.25">
      <c r="A3" s="132"/>
      <c r="B3" s="133"/>
      <c r="C3" s="133"/>
      <c r="D3" s="133"/>
      <c r="E3" s="133"/>
      <c r="F3" s="133"/>
      <c r="G3" s="133"/>
      <c r="H3" s="133"/>
      <c r="I3" s="133"/>
      <c r="J3" s="45"/>
      <c r="K3" s="45"/>
    </row>
    <row r="4" spans="1:11" ht="22.5" customHeight="1" x14ac:dyDescent="0.25">
      <c r="A4" s="132"/>
      <c r="B4" s="133"/>
      <c r="C4" s="133"/>
      <c r="D4" s="133"/>
      <c r="E4" s="133"/>
      <c r="F4" s="133"/>
      <c r="G4" s="133"/>
      <c r="H4" s="133"/>
      <c r="I4" s="133"/>
      <c r="J4" s="45"/>
      <c r="K4" s="45"/>
    </row>
    <row r="5" spans="1:11" ht="42" customHeight="1" x14ac:dyDescent="0.25">
      <c r="A5" s="296" t="s">
        <v>111</v>
      </c>
      <c r="B5" s="298" t="s">
        <v>112</v>
      </c>
      <c r="C5" s="298" t="s">
        <v>113</v>
      </c>
      <c r="D5" s="290" t="s">
        <v>114</v>
      </c>
      <c r="E5" s="291"/>
      <c r="F5" s="292"/>
      <c r="G5" s="290" t="s">
        <v>115</v>
      </c>
      <c r="H5" s="291"/>
      <c r="I5" s="293"/>
      <c r="J5" s="45"/>
      <c r="K5" s="45"/>
    </row>
    <row r="6" spans="1:11" ht="80.25" customHeight="1" x14ac:dyDescent="0.25">
      <c r="A6" s="297"/>
      <c r="B6" s="299"/>
      <c r="C6" s="289"/>
      <c r="D6" s="134" t="s">
        <v>116</v>
      </c>
      <c r="E6" s="134" t="s">
        <v>117</v>
      </c>
      <c r="F6" s="134" t="s">
        <v>118</v>
      </c>
      <c r="G6" s="134" t="s">
        <v>116</v>
      </c>
      <c r="H6" s="134" t="s">
        <v>117</v>
      </c>
      <c r="I6" s="135" t="s">
        <v>118</v>
      </c>
      <c r="J6" s="45"/>
      <c r="K6" s="45"/>
    </row>
    <row r="7" spans="1:11" ht="36" customHeight="1" x14ac:dyDescent="0.25">
      <c r="A7" s="287" t="s">
        <v>119</v>
      </c>
      <c r="B7" s="287" t="s">
        <v>120</v>
      </c>
      <c r="C7" s="136" t="s">
        <v>121</v>
      </c>
      <c r="D7" s="137">
        <f>'F11'!E8+'F11'!G8</f>
        <v>34</v>
      </c>
      <c r="E7" s="138">
        <f>'F11'!F8+'F11'!H8</f>
        <v>979.99999999999989</v>
      </c>
      <c r="F7" s="139">
        <f t="shared" ref="F7:F13" si="0">100-(E7*100)/(24*31*60)</f>
        <v>97.804659498207883</v>
      </c>
      <c r="G7" s="137">
        <f>'F11'!I8+'F11'!M8</f>
        <v>17</v>
      </c>
      <c r="H7" s="138">
        <f>'F11'!J8+'F11'!N8</f>
        <v>115</v>
      </c>
      <c r="I7" s="140">
        <f t="shared" ref="I7:I14" si="1">100-(H7*100)/(24*31*60)</f>
        <v>99.742383512544805</v>
      </c>
      <c r="J7" s="45"/>
      <c r="K7" s="45"/>
    </row>
    <row r="8" spans="1:11" ht="37.5" customHeight="1" x14ac:dyDescent="0.25">
      <c r="A8" s="288"/>
      <c r="B8" s="288"/>
      <c r="C8" s="136" t="s">
        <v>122</v>
      </c>
      <c r="D8" s="137">
        <f>'F11'!E9+'F11'!G9</f>
        <v>170</v>
      </c>
      <c r="E8" s="138">
        <f>'F11'!F9+'F11'!H9</f>
        <v>24120</v>
      </c>
      <c r="F8" s="139">
        <f t="shared" si="0"/>
        <v>45.967741935483872</v>
      </c>
      <c r="G8" s="137">
        <f>'F11'!I9+'F11'!M9</f>
        <v>18</v>
      </c>
      <c r="H8" s="138">
        <f>'F11'!J9+'F11'!N9</f>
        <v>495</v>
      </c>
      <c r="I8" s="140">
        <f t="shared" si="1"/>
        <v>98.891129032258064</v>
      </c>
      <c r="J8" s="45"/>
      <c r="K8" s="45"/>
    </row>
    <row r="9" spans="1:11" ht="33.75" customHeight="1" x14ac:dyDescent="0.25">
      <c r="A9" s="288"/>
      <c r="B9" s="288"/>
      <c r="C9" s="136" t="s">
        <v>123</v>
      </c>
      <c r="D9" s="137">
        <f>'F11'!E10+'F11'!G10</f>
        <v>136</v>
      </c>
      <c r="E9" s="138">
        <f>'F11'!F10+'F11'!H10</f>
        <v>24145</v>
      </c>
      <c r="F9" s="139">
        <f t="shared" si="0"/>
        <v>45.911738351254478</v>
      </c>
      <c r="G9" s="137">
        <f>'F11'!I10+'F11'!M10</f>
        <v>17</v>
      </c>
      <c r="H9" s="138">
        <f>'F11'!J10+'F11'!N10</f>
        <v>265</v>
      </c>
      <c r="I9" s="140">
        <f t="shared" si="1"/>
        <v>99.406362007168454</v>
      </c>
      <c r="J9" s="45"/>
      <c r="K9" s="45"/>
    </row>
    <row r="10" spans="1:11" ht="30" customHeight="1" x14ac:dyDescent="0.25">
      <c r="A10" s="288"/>
      <c r="B10" s="288"/>
      <c r="C10" s="141" t="s">
        <v>124</v>
      </c>
      <c r="D10" s="142">
        <f>'F11'!E11+'F11'!G11</f>
        <v>120</v>
      </c>
      <c r="E10" s="143">
        <f>'F11'!F11+'F11'!H11</f>
        <v>24225</v>
      </c>
      <c r="F10" s="144">
        <f t="shared" si="0"/>
        <v>45.732526881720432</v>
      </c>
      <c r="G10" s="142">
        <f>'F11'!I11+'F11'!M11</f>
        <v>6</v>
      </c>
      <c r="H10" s="143">
        <f>'F11'!J11+'F11'!N11</f>
        <v>99.999999999999986</v>
      </c>
      <c r="I10" s="145">
        <f t="shared" si="1"/>
        <v>99.775985663082437</v>
      </c>
      <c r="J10" s="45"/>
      <c r="K10" s="45"/>
    </row>
    <row r="11" spans="1:11" ht="33.75" customHeight="1" x14ac:dyDescent="0.25">
      <c r="A11" s="288"/>
      <c r="B11" s="288"/>
      <c r="C11" s="141" t="s">
        <v>125</v>
      </c>
      <c r="D11" s="142">
        <f>'F11'!E12+'F11'!G12</f>
        <v>21</v>
      </c>
      <c r="E11" s="143">
        <f>'F11'!F12+'F11'!H12</f>
        <v>540</v>
      </c>
      <c r="F11" s="144">
        <f t="shared" si="0"/>
        <v>98.790322580645167</v>
      </c>
      <c r="G11" s="142">
        <f>'F11'!I12+'F11'!M12</f>
        <v>10</v>
      </c>
      <c r="H11" s="143">
        <f>'F11'!J12+'F11'!N12</f>
        <v>145</v>
      </c>
      <c r="I11" s="145">
        <f t="shared" si="1"/>
        <v>99.675179211469541</v>
      </c>
      <c r="J11" s="45"/>
      <c r="K11" s="45"/>
    </row>
    <row r="12" spans="1:11" ht="30" customHeight="1" x14ac:dyDescent="0.25">
      <c r="A12" s="288"/>
      <c r="B12" s="288"/>
      <c r="C12" s="141" t="s">
        <v>126</v>
      </c>
      <c r="D12" s="142">
        <f>'F11'!E13+'F11'!G13</f>
        <v>121</v>
      </c>
      <c r="E12" s="143">
        <f>'F11'!F13+'F11'!H13</f>
        <v>23890</v>
      </c>
      <c r="F12" s="144">
        <f t="shared" si="0"/>
        <v>46.482974910394262</v>
      </c>
      <c r="G12" s="142">
        <f>'F11'!I13+'F11'!M13</f>
        <v>11</v>
      </c>
      <c r="H12" s="143">
        <f>'F11'!J13+'F11'!N13</f>
        <v>310</v>
      </c>
      <c r="I12" s="145">
        <f t="shared" si="1"/>
        <v>99.305555555555557</v>
      </c>
      <c r="J12" s="45"/>
      <c r="K12" s="45"/>
    </row>
    <row r="13" spans="1:11" ht="31.5" customHeight="1" x14ac:dyDescent="0.25">
      <c r="A13" s="288"/>
      <c r="B13" s="288"/>
      <c r="C13" s="141" t="s">
        <v>127</v>
      </c>
      <c r="D13" s="142">
        <f>'F11'!E14+'F11'!G14</f>
        <v>122</v>
      </c>
      <c r="E13" s="143">
        <f>'F11'!F14+'F11'!H14</f>
        <v>24075</v>
      </c>
      <c r="F13" s="144">
        <f t="shared" si="0"/>
        <v>46.068548387096776</v>
      </c>
      <c r="G13" s="142">
        <f>'F11'!I14+'F11'!M14</f>
        <v>22</v>
      </c>
      <c r="H13" s="143">
        <f>'F11'!J14+'F11'!N14</f>
        <v>420</v>
      </c>
      <c r="I13" s="145">
        <f t="shared" si="1"/>
        <v>99.05913978494624</v>
      </c>
      <c r="J13" s="45"/>
      <c r="K13" s="45"/>
    </row>
    <row r="14" spans="1:11" ht="33.75" customHeight="1" x14ac:dyDescent="0.25">
      <c r="A14" s="289"/>
      <c r="B14" s="289"/>
      <c r="C14" s="141" t="s">
        <v>128</v>
      </c>
      <c r="D14" s="142">
        <f>'F11'!E15+'F11'!G15</f>
        <v>116</v>
      </c>
      <c r="E14" s="143">
        <f>'F11'!F15+'F11'!H15</f>
        <v>19325</v>
      </c>
      <c r="F14" s="144">
        <f>100-(E14*100)/(24*31*60)</f>
        <v>56.709229390681003</v>
      </c>
      <c r="G14" s="142">
        <f>'F11'!I15+'F11'!M15</f>
        <v>25</v>
      </c>
      <c r="H14" s="143">
        <f>'F11'!J15+'F11'!N15</f>
        <v>814.99999999999989</v>
      </c>
      <c r="I14" s="145">
        <f t="shared" si="1"/>
        <v>98.174283154121866</v>
      </c>
      <c r="J14" s="45"/>
      <c r="K14" s="45"/>
    </row>
    <row r="15" spans="1:11" ht="13.5" customHeight="1" x14ac:dyDescent="0.35">
      <c r="A15" s="146"/>
      <c r="B15" s="146"/>
      <c r="C15" s="146"/>
      <c r="D15" s="146"/>
      <c r="E15" s="146"/>
      <c r="F15" s="146"/>
      <c r="G15" s="146"/>
      <c r="H15" s="146"/>
      <c r="I15" s="146"/>
      <c r="J15" s="45"/>
      <c r="K15" s="45"/>
    </row>
    <row r="16" spans="1:11" ht="36.75" customHeight="1" x14ac:dyDescent="0.35">
      <c r="A16" s="147" t="s">
        <v>129</v>
      </c>
      <c r="B16" s="148" t="s">
        <v>130</v>
      </c>
      <c r="C16" s="146"/>
      <c r="D16" s="146"/>
      <c r="E16" s="146"/>
      <c r="F16" s="146"/>
      <c r="G16" s="146"/>
      <c r="H16" s="146"/>
      <c r="I16" s="146"/>
      <c r="J16" s="45"/>
      <c r="K16" s="45"/>
    </row>
    <row r="17" spans="1:11" ht="13.5" customHeight="1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</row>
    <row r="18" spans="1:11" ht="13.5" customHeight="1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</row>
    <row r="19" spans="1:11" ht="13.5" customHeight="1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ht="13.5" customHeight="1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</row>
    <row r="21" spans="1:11" ht="13.5" customHeight="1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</row>
    <row r="22" spans="1:11" ht="13.5" customHeight="1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</row>
    <row r="23" spans="1:11" ht="13.5" customHeight="1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1:11" ht="13.5" customHeight="1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</row>
    <row r="25" spans="1:11" ht="13.5" customHeight="1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</row>
    <row r="26" spans="1:11" ht="13.5" customHeight="1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7" spans="1:11" ht="13.5" customHeight="1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8" spans="1:11" ht="13.5" customHeight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</row>
    <row r="29" spans="1:11" ht="13.5" customHeight="1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</row>
    <row r="30" spans="1:11" ht="13.5" customHeight="1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</row>
    <row r="31" spans="1:11" ht="13.5" customHeight="1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</row>
    <row r="32" spans="1:11" ht="13.5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</row>
    <row r="33" spans="1:11" ht="13.5" customHeight="1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</row>
    <row r="34" spans="1:11" ht="13.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</row>
    <row r="35" spans="1:11" ht="13.5" customHeigh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</row>
    <row r="36" spans="1:11" ht="13.5" customHeight="1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</row>
    <row r="37" spans="1:11" ht="13.5" customHeight="1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11" ht="13.5" customHeight="1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</row>
    <row r="39" spans="1:11" ht="13.5" customHeight="1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</row>
    <row r="40" spans="1:11" ht="13.5" customHeight="1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1" ht="13.5" customHeight="1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</row>
    <row r="42" spans="1:11" ht="13.5" customHeight="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</row>
    <row r="43" spans="1:11" ht="13.5" customHeight="1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</row>
    <row r="44" spans="1:11" ht="13.5" customHeight="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</row>
    <row r="45" spans="1:11" ht="13.5" customHeight="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</row>
    <row r="46" spans="1:11" ht="13.5" customHeight="1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</row>
    <row r="47" spans="1:11" ht="13.5" customHeight="1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</row>
    <row r="48" spans="1:11" ht="13.5" customHeight="1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</row>
    <row r="49" spans="1:11" ht="13.5" customHeight="1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</row>
    <row r="50" spans="1:11" ht="13.5" customHeight="1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</row>
    <row r="51" spans="1:11" ht="13.5" customHeight="1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</row>
    <row r="52" spans="1:11" ht="13.5" customHeight="1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</row>
    <row r="53" spans="1:11" ht="13.5" customHeight="1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</row>
    <row r="54" spans="1:11" ht="13.5" customHeight="1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</row>
    <row r="55" spans="1:11" ht="13.5" customHeight="1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</row>
    <row r="56" spans="1:11" ht="13.5" customHeight="1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</row>
    <row r="57" spans="1:11" ht="13.5" customHeight="1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</row>
    <row r="58" spans="1:11" ht="13.5" customHeight="1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</row>
    <row r="59" spans="1:11" ht="13.5" customHeight="1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</row>
    <row r="60" spans="1:11" ht="13.5" customHeight="1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</row>
    <row r="61" spans="1:11" ht="13.5" customHeight="1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</row>
    <row r="62" spans="1:11" ht="13.5" customHeight="1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</row>
    <row r="63" spans="1:11" ht="13.5" customHeight="1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</row>
    <row r="64" spans="1:11" ht="13.5" customHeight="1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</row>
    <row r="65" spans="1:11" ht="13.5" customHeight="1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</row>
    <row r="66" spans="1:11" ht="13.5" customHeight="1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</row>
    <row r="67" spans="1:11" ht="13.5" customHeight="1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</row>
    <row r="68" spans="1:11" ht="13.5" customHeigh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</row>
    <row r="69" spans="1:11" ht="13.5" customHeight="1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</row>
    <row r="70" spans="1:11" ht="13.5" customHeight="1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</row>
    <row r="71" spans="1:11" ht="13.5" customHeight="1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</row>
    <row r="72" spans="1:11" ht="13.5" customHeight="1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</row>
    <row r="73" spans="1:11" ht="13.5" customHeight="1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</row>
    <row r="74" spans="1:11" ht="13.5" customHeight="1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</row>
    <row r="75" spans="1:11" ht="13.5" customHeight="1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</row>
    <row r="76" spans="1:11" ht="13.5" customHeight="1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</row>
    <row r="77" spans="1:11" ht="13.5" customHeight="1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</row>
    <row r="78" spans="1:11" ht="13.5" customHeight="1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</row>
    <row r="79" spans="1:11" ht="13.5" customHeight="1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</row>
    <row r="80" spans="1:11" ht="13.5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</row>
    <row r="81" spans="1:11" ht="13.5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</row>
    <row r="82" spans="1:11" ht="13.5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</row>
    <row r="83" spans="1:11" ht="13.5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</row>
    <row r="84" spans="1:11" ht="13.5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</row>
    <row r="85" spans="1:11" ht="13.5" customHeight="1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</row>
    <row r="86" spans="1:11" ht="13.5" customHeight="1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</row>
    <row r="87" spans="1:11" ht="13.5" customHeight="1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</row>
    <row r="88" spans="1:11" ht="13.5" customHeigh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</row>
    <row r="89" spans="1:11" ht="13.5" customHeight="1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</row>
    <row r="90" spans="1:11" ht="13.5" customHeigh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</row>
    <row r="91" spans="1:11" ht="13.5" customHeight="1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</row>
    <row r="92" spans="1:11" ht="13.5" customHeight="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</row>
    <row r="93" spans="1:11" ht="13.5" customHeight="1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</row>
    <row r="94" spans="1:11" ht="13.5" customHeight="1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</row>
    <row r="95" spans="1:11" ht="13.5" customHeight="1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</row>
    <row r="96" spans="1:11" ht="13.5" customHeight="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</row>
    <row r="97" spans="1:11" ht="13.5" customHeight="1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</row>
    <row r="98" spans="1:11" ht="13.5" customHeight="1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</row>
    <row r="99" spans="1:11" ht="13.5" customHeight="1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</row>
    <row r="100" spans="1:11" ht="13.5" customHeight="1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</row>
  </sheetData>
  <mergeCells count="8">
    <mergeCell ref="B7:B14"/>
    <mergeCell ref="A7:A14"/>
    <mergeCell ref="D5:F5"/>
    <mergeCell ref="G5:I5"/>
    <mergeCell ref="A2:I2"/>
    <mergeCell ref="A5:A6"/>
    <mergeCell ref="B5:B6"/>
    <mergeCell ref="C5:C6"/>
  </mergeCells>
  <printOptions horizontalCentered="1"/>
  <pageMargins left="0.31496062992125984" right="0.23622047244094491" top="0.98425196850393704" bottom="0.98425196850393704" header="0" footer="0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0"/>
  <sheetViews>
    <sheetView view="pageBreakPreview" zoomScale="60" workbookViewId="0">
      <selection activeCell="J14" sqref="J14"/>
    </sheetView>
  </sheetViews>
  <sheetFormatPr defaultColWidth="14.42578125" defaultRowHeight="15" customHeight="1" x14ac:dyDescent="0.2"/>
  <cols>
    <col min="1" max="2" width="8.140625" customWidth="1"/>
    <col min="3" max="3" width="12.5703125" customWidth="1"/>
    <col min="4" max="4" width="10.5703125" customWidth="1"/>
    <col min="5" max="5" width="9" customWidth="1"/>
    <col min="6" max="6" width="15.7109375" customWidth="1"/>
    <col min="7" max="7" width="10.42578125" customWidth="1"/>
    <col min="8" max="8" width="13.7109375" customWidth="1"/>
    <col min="9" max="9" width="10.42578125" customWidth="1"/>
    <col min="10" max="10" width="26.140625" customWidth="1"/>
    <col min="11" max="11" width="9.85546875" customWidth="1"/>
    <col min="12" max="12" width="13.7109375" customWidth="1"/>
    <col min="13" max="13" width="9.5703125" customWidth="1"/>
    <col min="14" max="14" width="28.7109375" customWidth="1"/>
  </cols>
  <sheetData>
    <row r="1" spans="1:14" ht="13.5" customHeight="1" x14ac:dyDescent="0.35">
      <c r="A1" s="146"/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ht="63" customHeight="1" x14ac:dyDescent="0.2">
      <c r="A2" s="300" t="s">
        <v>298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</row>
    <row r="3" spans="1:14" ht="26.25" customHeight="1" x14ac:dyDescent="0.35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</row>
    <row r="4" spans="1:14" ht="24.75" customHeight="1" x14ac:dyDescent="0.35">
      <c r="A4" s="146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</row>
    <row r="5" spans="1:14" ht="36" customHeight="1" x14ac:dyDescent="0.2">
      <c r="A5" s="305" t="s">
        <v>111</v>
      </c>
      <c r="B5" s="308" t="s">
        <v>112</v>
      </c>
      <c r="C5" s="308" t="s">
        <v>113</v>
      </c>
      <c r="D5" s="308" t="s">
        <v>131</v>
      </c>
      <c r="E5" s="309" t="s">
        <v>132</v>
      </c>
      <c r="F5" s="310"/>
      <c r="G5" s="302" t="s">
        <v>133</v>
      </c>
      <c r="H5" s="303"/>
      <c r="I5" s="303"/>
      <c r="J5" s="304"/>
      <c r="K5" s="302" t="s">
        <v>134</v>
      </c>
      <c r="L5" s="303"/>
      <c r="M5" s="303"/>
      <c r="N5" s="304"/>
    </row>
    <row r="6" spans="1:14" ht="58.5" customHeight="1" x14ac:dyDescent="0.2">
      <c r="A6" s="288"/>
      <c r="B6" s="288"/>
      <c r="C6" s="288"/>
      <c r="D6" s="288"/>
      <c r="E6" s="311"/>
      <c r="F6" s="307"/>
      <c r="G6" s="306" t="s">
        <v>114</v>
      </c>
      <c r="H6" s="307"/>
      <c r="I6" s="302" t="s">
        <v>115</v>
      </c>
      <c r="J6" s="304"/>
      <c r="K6" s="302" t="s">
        <v>114</v>
      </c>
      <c r="L6" s="304"/>
      <c r="M6" s="302" t="s">
        <v>115</v>
      </c>
      <c r="N6" s="304"/>
    </row>
    <row r="7" spans="1:14" ht="72.75" customHeight="1" x14ac:dyDescent="0.2">
      <c r="A7" s="299"/>
      <c r="B7" s="299"/>
      <c r="C7" s="289"/>
      <c r="D7" s="289"/>
      <c r="E7" s="151" t="s">
        <v>99</v>
      </c>
      <c r="F7" s="149" t="s">
        <v>135</v>
      </c>
      <c r="G7" s="151" t="s">
        <v>99</v>
      </c>
      <c r="H7" s="149" t="s">
        <v>135</v>
      </c>
      <c r="I7" s="151" t="s">
        <v>99</v>
      </c>
      <c r="J7" s="149" t="s">
        <v>135</v>
      </c>
      <c r="K7" s="151" t="s">
        <v>99</v>
      </c>
      <c r="L7" s="149" t="s">
        <v>135</v>
      </c>
      <c r="M7" s="151" t="s">
        <v>99</v>
      </c>
      <c r="N7" s="149" t="s">
        <v>135</v>
      </c>
    </row>
    <row r="8" spans="1:14" ht="38.25" customHeight="1" x14ac:dyDescent="0.2">
      <c r="A8" s="287" t="s">
        <v>136</v>
      </c>
      <c r="B8" s="312" t="s">
        <v>137</v>
      </c>
      <c r="C8" s="136" t="s">
        <v>138</v>
      </c>
      <c r="D8" s="162" t="s">
        <v>61</v>
      </c>
      <c r="E8" s="137" t="str">
        <f>Interruption!G12</f>
        <v>0</v>
      </c>
      <c r="F8" s="138">
        <f>Interruption!H12*24*60</f>
        <v>0</v>
      </c>
      <c r="G8" s="163" t="str">
        <f>Interruption!C12</f>
        <v>34</v>
      </c>
      <c r="H8" s="138">
        <f>Interruption!D12*24*60</f>
        <v>979.99999999999989</v>
      </c>
      <c r="I8" s="163" t="str">
        <f>Interruption!E12</f>
        <v>14</v>
      </c>
      <c r="J8" s="138">
        <f>Interruption!F12*24*60</f>
        <v>80</v>
      </c>
      <c r="K8" s="137" t="str">
        <f>Interruption!I12</f>
        <v>0</v>
      </c>
      <c r="L8" s="138">
        <f>Interruption!J12*24*60</f>
        <v>0</v>
      </c>
      <c r="M8" s="138" t="str">
        <f>Interruption!O12</f>
        <v>3</v>
      </c>
      <c r="N8" s="138">
        <f>Interruption!P12*24*60</f>
        <v>35</v>
      </c>
    </row>
    <row r="9" spans="1:14" ht="36" customHeight="1" x14ac:dyDescent="0.2">
      <c r="A9" s="288"/>
      <c r="B9" s="288"/>
      <c r="C9" s="136" t="s">
        <v>138</v>
      </c>
      <c r="D9" s="162" t="s">
        <v>65</v>
      </c>
      <c r="E9" s="137" t="str">
        <f>Interruption!G13</f>
        <v>142</v>
      </c>
      <c r="F9" s="138">
        <f>Interruption!H13*24*60</f>
        <v>23325</v>
      </c>
      <c r="G9" s="163" t="str">
        <f>Interruption!C13</f>
        <v>28</v>
      </c>
      <c r="H9" s="138">
        <f>Interruption!D13*24*60</f>
        <v>795</v>
      </c>
      <c r="I9" s="163" t="str">
        <f>Interruption!E13</f>
        <v>18</v>
      </c>
      <c r="J9" s="138">
        <f>Interruption!F13*24*60</f>
        <v>495</v>
      </c>
      <c r="K9" s="137" t="str">
        <f>Interruption!I13</f>
        <v>0</v>
      </c>
      <c r="L9" s="138">
        <f>Interruption!J13*24*60</f>
        <v>0</v>
      </c>
      <c r="M9" s="138" t="str">
        <f>Interruption!O13</f>
        <v>0</v>
      </c>
      <c r="N9" s="138">
        <f>Interruption!P13*24*60</f>
        <v>0</v>
      </c>
    </row>
    <row r="10" spans="1:14" ht="34.5" customHeight="1" x14ac:dyDescent="0.2">
      <c r="A10" s="288"/>
      <c r="B10" s="288"/>
      <c r="C10" s="136" t="s">
        <v>138</v>
      </c>
      <c r="D10" s="162" t="s">
        <v>67</v>
      </c>
      <c r="E10" s="137" t="str">
        <f>Interruption!G14</f>
        <v>111</v>
      </c>
      <c r="F10" s="138">
        <f>Interruption!H14*24*60</f>
        <v>23520</v>
      </c>
      <c r="G10" s="163" t="str">
        <f>Interruption!C14</f>
        <v>25</v>
      </c>
      <c r="H10" s="138">
        <f>Interruption!D14*24*60</f>
        <v>625</v>
      </c>
      <c r="I10" s="163" t="str">
        <f>Interruption!E14</f>
        <v>17</v>
      </c>
      <c r="J10" s="138">
        <f>Interruption!F14*24*60</f>
        <v>265</v>
      </c>
      <c r="K10" s="137" t="str">
        <f>Interruption!I14</f>
        <v>0</v>
      </c>
      <c r="L10" s="138">
        <f>Interruption!J14*24*60</f>
        <v>0</v>
      </c>
      <c r="M10" s="138" t="str">
        <f>Interruption!O14</f>
        <v>0</v>
      </c>
      <c r="N10" s="138">
        <f>Interruption!P14*24*60</f>
        <v>0</v>
      </c>
    </row>
    <row r="11" spans="1:14" ht="36" customHeight="1" x14ac:dyDescent="0.2">
      <c r="A11" s="288"/>
      <c r="B11" s="288"/>
      <c r="C11" s="136" t="s">
        <v>138</v>
      </c>
      <c r="D11" s="162" t="s">
        <v>49</v>
      </c>
      <c r="E11" s="137" t="str">
        <f>Interruption!G15</f>
        <v>104</v>
      </c>
      <c r="F11" s="138">
        <f>Interruption!H15*24*60</f>
        <v>23865</v>
      </c>
      <c r="G11" s="163" t="str">
        <f>Interruption!C15</f>
        <v>16</v>
      </c>
      <c r="H11" s="138">
        <f>Interruption!D15*24*60</f>
        <v>360</v>
      </c>
      <c r="I11" s="163" t="str">
        <f>Interruption!E15</f>
        <v>6</v>
      </c>
      <c r="J11" s="138">
        <f>Interruption!F15*24*60</f>
        <v>99.999999999999986</v>
      </c>
      <c r="K11" s="137" t="str">
        <f>Interruption!I15</f>
        <v>0</v>
      </c>
      <c r="L11" s="138">
        <f>Interruption!J15*24*60</f>
        <v>0</v>
      </c>
      <c r="M11" s="138" t="str">
        <f>Interruption!O15</f>
        <v>0</v>
      </c>
      <c r="N11" s="138">
        <f>Interruption!P15*24*60</f>
        <v>0</v>
      </c>
    </row>
    <row r="12" spans="1:14" ht="35.25" customHeight="1" x14ac:dyDescent="0.2">
      <c r="A12" s="288"/>
      <c r="B12" s="288"/>
      <c r="C12" s="136" t="s">
        <v>138</v>
      </c>
      <c r="D12" s="164" t="s">
        <v>139</v>
      </c>
      <c r="E12" s="137" t="str">
        <f>Interruption!G16</f>
        <v>0</v>
      </c>
      <c r="F12" s="138">
        <f>Interruption!H16*24*60</f>
        <v>0</v>
      </c>
      <c r="G12" s="137" t="str">
        <f>Interruption!C16</f>
        <v>21</v>
      </c>
      <c r="H12" s="138">
        <f>Interruption!D16*24*60</f>
        <v>540</v>
      </c>
      <c r="I12" s="137" t="str">
        <f>Interruption!E16</f>
        <v>7</v>
      </c>
      <c r="J12" s="138">
        <f>Interruption!F16*24*60</f>
        <v>110.00000000000001</v>
      </c>
      <c r="K12" s="137" t="str">
        <f>Interruption!I16</f>
        <v>0</v>
      </c>
      <c r="L12" s="138">
        <f>Interruption!J16*24*60</f>
        <v>0</v>
      </c>
      <c r="M12" s="137" t="str">
        <f>Interruption!O16</f>
        <v>3</v>
      </c>
      <c r="N12" s="138">
        <f>Interruption!P16*24*60</f>
        <v>35</v>
      </c>
    </row>
    <row r="13" spans="1:14" ht="31.5" customHeight="1" x14ac:dyDescent="0.2">
      <c r="A13" s="288"/>
      <c r="B13" s="288"/>
      <c r="C13" s="136" t="s">
        <v>138</v>
      </c>
      <c r="D13" s="164" t="s">
        <v>140</v>
      </c>
      <c r="E13" s="137" t="str">
        <f>Interruption!G17</f>
        <v>105</v>
      </c>
      <c r="F13" s="138">
        <f>Interruption!H17*24*60</f>
        <v>23315</v>
      </c>
      <c r="G13" s="137" t="str">
        <f>Interruption!C17</f>
        <v>16</v>
      </c>
      <c r="H13" s="138">
        <f>Interruption!D17*24*60</f>
        <v>575</v>
      </c>
      <c r="I13" s="137" t="str">
        <f>Interruption!E17</f>
        <v>11</v>
      </c>
      <c r="J13" s="138">
        <f>Interruption!F17*24*60</f>
        <v>310</v>
      </c>
      <c r="K13" s="137" t="str">
        <f>Interruption!I17</f>
        <v>0</v>
      </c>
      <c r="L13" s="138">
        <f>Interruption!J17*24*60</f>
        <v>0</v>
      </c>
      <c r="M13" s="137" t="str">
        <f>Interruption!O17</f>
        <v>0</v>
      </c>
      <c r="N13" s="138">
        <f>Interruption!P17*24*60</f>
        <v>0</v>
      </c>
    </row>
    <row r="14" spans="1:14" ht="37.5" customHeight="1" x14ac:dyDescent="0.2">
      <c r="A14" s="288"/>
      <c r="B14" s="288"/>
      <c r="C14" s="136" t="s">
        <v>138</v>
      </c>
      <c r="D14" s="164" t="s">
        <v>141</v>
      </c>
      <c r="E14" s="137" t="str">
        <f>Interruption!G18</f>
        <v>106</v>
      </c>
      <c r="F14" s="138">
        <f>Interruption!H18*24*60</f>
        <v>23610</v>
      </c>
      <c r="G14" s="137" t="str">
        <f>Interruption!C18</f>
        <v>16</v>
      </c>
      <c r="H14" s="138">
        <f>Interruption!D18*24*60</f>
        <v>465</v>
      </c>
      <c r="I14" s="137" t="str">
        <f>Interruption!E18</f>
        <v>22</v>
      </c>
      <c r="J14" s="138">
        <f>Interruption!F18*24*60</f>
        <v>420</v>
      </c>
      <c r="K14" s="137" t="str">
        <f>Interruption!I18</f>
        <v>0</v>
      </c>
      <c r="L14" s="138">
        <f>Interruption!J18*24*60</f>
        <v>0</v>
      </c>
      <c r="M14" s="137" t="str">
        <f>Interruption!O18</f>
        <v>0</v>
      </c>
      <c r="N14" s="138">
        <f>Interruption!P18*24*60</f>
        <v>0</v>
      </c>
    </row>
    <row r="15" spans="1:14" ht="39" customHeight="1" x14ac:dyDescent="0.2">
      <c r="A15" s="289"/>
      <c r="B15" s="289"/>
      <c r="C15" s="136" t="s">
        <v>138</v>
      </c>
      <c r="D15" s="164" t="s">
        <v>71</v>
      </c>
      <c r="E15" s="137" t="str">
        <f>Interruption!G19</f>
        <v>98</v>
      </c>
      <c r="F15" s="138">
        <f>Interruption!H19*24*60</f>
        <v>18645</v>
      </c>
      <c r="G15" s="137" t="str">
        <f>Interruption!C19</f>
        <v>18</v>
      </c>
      <c r="H15" s="138">
        <f>Interruption!D19*24*60</f>
        <v>680</v>
      </c>
      <c r="I15" s="137" t="str">
        <f>Interruption!E19</f>
        <v>25</v>
      </c>
      <c r="J15" s="138">
        <f>Interruption!F19*24*60</f>
        <v>814.99999999999989</v>
      </c>
      <c r="K15" s="137" t="str">
        <f>Interruption!I19</f>
        <v>0</v>
      </c>
      <c r="L15" s="138">
        <f>Interruption!J19*24*60</f>
        <v>0</v>
      </c>
      <c r="M15" s="137" t="str">
        <f>Interruption!O19</f>
        <v>0</v>
      </c>
      <c r="N15" s="138">
        <f>Interruption!P19*24*60</f>
        <v>0</v>
      </c>
    </row>
    <row r="16" spans="1:14" ht="13.5" customHeight="1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</row>
    <row r="17" spans="1:14" ht="13.5" customHeight="1" x14ac:dyDescent="0.25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</row>
    <row r="18" spans="1:14" ht="13.5" customHeight="1" x14ac:dyDescent="0.2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</row>
    <row r="19" spans="1:14" ht="13.5" customHeight="1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1:14" ht="13.5" customHeight="1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spans="1:14" ht="13.5" customHeight="1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ht="13.5" customHeight="1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  <row r="23" spans="1:14" ht="13.5" customHeight="1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</row>
    <row r="24" spans="1:14" ht="13.5" customHeight="1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</row>
    <row r="25" spans="1:14" ht="13.5" customHeight="1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14" ht="13.5" customHeight="1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</row>
    <row r="27" spans="1:14" ht="13.5" customHeight="1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</row>
    <row r="28" spans="1:14" ht="13.5" customHeight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</row>
    <row r="29" spans="1:14" ht="13.5" customHeight="1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</row>
    <row r="30" spans="1:14" ht="13.5" customHeight="1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</row>
    <row r="31" spans="1:14" ht="13.5" customHeight="1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</row>
    <row r="32" spans="1:14" ht="13.5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</row>
    <row r="33" spans="1:14" ht="13.5" customHeight="1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</row>
    <row r="34" spans="1:14" ht="13.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</row>
    <row r="35" spans="1:14" ht="13.5" customHeigh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</row>
    <row r="36" spans="1:14" ht="13.5" customHeight="1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</row>
    <row r="37" spans="1:14" ht="13.5" customHeight="1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</row>
    <row r="38" spans="1:14" ht="13.5" customHeight="1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</row>
    <row r="39" spans="1:14" ht="13.5" customHeight="1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</row>
    <row r="40" spans="1:14" ht="13.5" customHeight="1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</row>
    <row r="41" spans="1:14" ht="13.5" customHeight="1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</row>
    <row r="42" spans="1:14" ht="13.5" customHeight="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</row>
    <row r="43" spans="1:14" ht="13.5" customHeight="1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</row>
    <row r="44" spans="1:14" ht="13.5" customHeight="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</row>
    <row r="45" spans="1:14" ht="13.5" customHeight="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</row>
    <row r="46" spans="1:14" ht="13.5" customHeight="1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</row>
    <row r="47" spans="1:14" ht="13.5" customHeight="1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</row>
    <row r="48" spans="1:14" ht="13.5" customHeight="1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</row>
    <row r="49" spans="1:14" ht="13.5" customHeight="1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</row>
    <row r="50" spans="1:14" ht="13.5" customHeight="1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</row>
    <row r="51" spans="1:14" ht="13.5" customHeight="1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</row>
    <row r="52" spans="1:14" ht="13.5" customHeight="1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</row>
    <row r="53" spans="1:14" ht="13.5" customHeight="1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</row>
    <row r="54" spans="1:14" ht="13.5" customHeight="1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</row>
    <row r="55" spans="1:14" ht="13.5" customHeight="1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</row>
    <row r="56" spans="1:14" ht="13.5" customHeight="1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</row>
    <row r="57" spans="1:14" ht="13.5" customHeight="1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</row>
    <row r="58" spans="1:14" ht="13.5" customHeight="1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</row>
    <row r="59" spans="1:14" ht="13.5" customHeight="1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</row>
    <row r="60" spans="1:14" ht="13.5" customHeight="1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</row>
    <row r="61" spans="1:14" ht="13.5" customHeight="1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</row>
    <row r="62" spans="1:14" ht="13.5" customHeight="1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</row>
    <row r="63" spans="1:14" ht="13.5" customHeight="1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</row>
    <row r="64" spans="1:14" ht="13.5" customHeight="1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</row>
    <row r="65" spans="1:14" ht="13.5" customHeight="1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</row>
    <row r="66" spans="1:14" ht="13.5" customHeight="1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</row>
    <row r="67" spans="1:14" ht="13.5" customHeight="1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</row>
    <row r="68" spans="1:14" ht="13.5" customHeigh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3.5" customHeight="1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</row>
    <row r="70" spans="1:14" ht="13.5" customHeight="1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</row>
    <row r="71" spans="1:14" ht="13.5" customHeight="1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</row>
    <row r="72" spans="1:14" ht="13.5" customHeight="1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</row>
    <row r="73" spans="1:14" ht="13.5" customHeight="1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</row>
    <row r="74" spans="1:14" ht="13.5" customHeight="1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</row>
    <row r="75" spans="1:14" ht="13.5" customHeight="1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</row>
    <row r="76" spans="1:14" ht="13.5" customHeight="1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</row>
    <row r="77" spans="1:14" ht="13.5" customHeight="1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</row>
    <row r="78" spans="1:14" ht="13.5" customHeight="1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</row>
    <row r="79" spans="1:14" ht="13.5" customHeight="1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</row>
    <row r="80" spans="1:14" ht="13.5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</row>
    <row r="81" spans="1:14" ht="13.5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</row>
    <row r="82" spans="1:14" ht="13.5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</row>
    <row r="83" spans="1:14" ht="13.5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</row>
    <row r="84" spans="1:14" ht="13.5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</row>
    <row r="85" spans="1:14" ht="13.5" customHeight="1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</row>
    <row r="86" spans="1:14" ht="13.5" customHeight="1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</row>
    <row r="87" spans="1:14" ht="13.5" customHeight="1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</row>
    <row r="88" spans="1:14" ht="13.5" customHeigh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</row>
    <row r="89" spans="1:14" ht="13.5" customHeight="1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</row>
    <row r="90" spans="1:14" ht="13.5" customHeigh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</row>
    <row r="91" spans="1:14" ht="13.5" customHeight="1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</row>
    <row r="92" spans="1:14" ht="13.5" customHeight="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</row>
    <row r="93" spans="1:14" ht="13.5" customHeight="1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</row>
    <row r="94" spans="1:14" ht="13.5" customHeight="1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</row>
    <row r="95" spans="1:14" ht="13.5" customHeight="1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</row>
    <row r="96" spans="1:14" ht="13.5" customHeight="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</row>
    <row r="97" spans="1:14" ht="13.5" customHeight="1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</row>
    <row r="98" spans="1:14" ht="13.5" customHeight="1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</row>
    <row r="99" spans="1:14" ht="13.5" customHeight="1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</row>
    <row r="100" spans="1:14" ht="13.5" customHeight="1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</row>
  </sheetData>
  <mergeCells count="14">
    <mergeCell ref="A8:A15"/>
    <mergeCell ref="A5:A7"/>
    <mergeCell ref="G6:H6"/>
    <mergeCell ref="D5:D7"/>
    <mergeCell ref="E5:F6"/>
    <mergeCell ref="B5:B7"/>
    <mergeCell ref="C5:C7"/>
    <mergeCell ref="B8:B15"/>
    <mergeCell ref="A2:N2"/>
    <mergeCell ref="K5:N5"/>
    <mergeCell ref="K6:L6"/>
    <mergeCell ref="M6:N6"/>
    <mergeCell ref="I6:J6"/>
    <mergeCell ref="G5:J5"/>
  </mergeCells>
  <printOptions horizontalCentered="1"/>
  <pageMargins left="0.47244094488188981" right="0.15748031496062992" top="1.4566929133858268" bottom="0.98425196850393704" header="0" footer="0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06"/>
  <sheetViews>
    <sheetView workbookViewId="0">
      <selection activeCell="P16" sqref="P16"/>
    </sheetView>
  </sheetViews>
  <sheetFormatPr defaultColWidth="14.42578125" defaultRowHeight="15" customHeight="1" x14ac:dyDescent="0.2"/>
  <cols>
    <col min="1" max="1" width="5.42578125" customWidth="1"/>
    <col min="2" max="2" width="26.7109375" customWidth="1"/>
    <col min="3" max="3" width="5.85546875" customWidth="1"/>
    <col min="4" max="4" width="7.140625" customWidth="1"/>
    <col min="5" max="5" width="6" customWidth="1"/>
    <col min="6" max="6" width="11.7109375" customWidth="1"/>
    <col min="7" max="7" width="6" customWidth="1"/>
    <col min="8" max="8" width="1.7109375" hidden="1" customWidth="1"/>
    <col min="9" max="9" width="8.28515625" customWidth="1"/>
    <col min="10" max="10" width="9.42578125" customWidth="1"/>
    <col min="11" max="11" width="12.7109375" customWidth="1"/>
    <col min="12" max="12" width="6.85546875" customWidth="1"/>
    <col min="13" max="13" width="7.140625" customWidth="1"/>
    <col min="14" max="14" width="15.7109375" customWidth="1"/>
    <col min="15" max="15" width="12.5703125" customWidth="1"/>
    <col min="16" max="16" width="14" customWidth="1"/>
    <col min="17" max="17" width="11.140625" customWidth="1"/>
    <col min="18" max="18" width="6.42578125" customWidth="1"/>
    <col min="19" max="19" width="10.42578125" customWidth="1"/>
    <col min="20" max="20" width="5.7109375" customWidth="1"/>
    <col min="21" max="21" width="12.5703125" customWidth="1"/>
    <col min="22" max="22" width="15.140625" customWidth="1"/>
  </cols>
  <sheetData>
    <row r="1" spans="1:22" ht="13.5" customHeigh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33.75" customHeight="1" x14ac:dyDescent="0.2">
      <c r="A2" s="313" t="s">
        <v>299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3"/>
    </row>
    <row r="3" spans="1:22" ht="29.25" customHeight="1" x14ac:dyDescent="0.25">
      <c r="A3" s="215"/>
      <c r="B3" s="323" t="s">
        <v>142</v>
      </c>
      <c r="C3" s="324"/>
      <c r="D3" s="324"/>
      <c r="E3" s="324"/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</row>
    <row r="4" spans="1:22" ht="19.5" customHeight="1" x14ac:dyDescent="0.2">
      <c r="A4" s="320" t="s">
        <v>1</v>
      </c>
      <c r="B4" s="320" t="s">
        <v>143</v>
      </c>
      <c r="C4" s="321" t="s">
        <v>144</v>
      </c>
      <c r="D4" s="318"/>
      <c r="E4" s="321" t="s">
        <v>145</v>
      </c>
      <c r="F4" s="319"/>
      <c r="G4" s="319"/>
      <c r="H4" s="319"/>
      <c r="I4" s="318"/>
      <c r="J4" s="317" t="s">
        <v>146</v>
      </c>
      <c r="K4" s="318"/>
      <c r="L4" s="321" t="s">
        <v>147</v>
      </c>
      <c r="M4" s="318"/>
      <c r="N4" s="317" t="s">
        <v>148</v>
      </c>
      <c r="O4" s="319"/>
      <c r="P4" s="319"/>
      <c r="Q4" s="318"/>
      <c r="R4" s="317" t="s">
        <v>149</v>
      </c>
      <c r="S4" s="319"/>
      <c r="T4" s="319"/>
      <c r="U4" s="318"/>
      <c r="V4" s="320" t="s">
        <v>150</v>
      </c>
    </row>
    <row r="5" spans="1:22" ht="19.5" customHeight="1" x14ac:dyDescent="0.2">
      <c r="A5" s="286"/>
      <c r="B5" s="286"/>
      <c r="C5" s="279"/>
      <c r="D5" s="280"/>
      <c r="E5" s="281"/>
      <c r="F5" s="252"/>
      <c r="G5" s="252"/>
      <c r="H5" s="252"/>
      <c r="I5" s="253"/>
      <c r="J5" s="281"/>
      <c r="K5" s="253"/>
      <c r="L5" s="281"/>
      <c r="M5" s="253"/>
      <c r="N5" s="281"/>
      <c r="O5" s="252"/>
      <c r="P5" s="252"/>
      <c r="Q5" s="253"/>
      <c r="R5" s="281"/>
      <c r="S5" s="252"/>
      <c r="T5" s="252"/>
      <c r="U5" s="253"/>
      <c r="V5" s="286"/>
    </row>
    <row r="6" spans="1:22" ht="19.5" customHeight="1" x14ac:dyDescent="0.2">
      <c r="A6" s="286"/>
      <c r="B6" s="286"/>
      <c r="C6" s="281"/>
      <c r="D6" s="253"/>
      <c r="E6" s="325" t="s">
        <v>151</v>
      </c>
      <c r="F6" s="246"/>
      <c r="G6" s="325" t="s">
        <v>152</v>
      </c>
      <c r="H6" s="245"/>
      <c r="I6" s="246"/>
      <c r="J6" s="314" t="s">
        <v>153</v>
      </c>
      <c r="K6" s="314" t="s">
        <v>154</v>
      </c>
      <c r="L6" s="322" t="s">
        <v>155</v>
      </c>
      <c r="M6" s="322" t="s">
        <v>156</v>
      </c>
      <c r="N6" s="316" t="s">
        <v>157</v>
      </c>
      <c r="O6" s="256"/>
      <c r="P6" s="316" t="s">
        <v>158</v>
      </c>
      <c r="Q6" s="256"/>
      <c r="R6" s="316" t="s">
        <v>114</v>
      </c>
      <c r="S6" s="256"/>
      <c r="T6" s="316" t="s">
        <v>115</v>
      </c>
      <c r="U6" s="256"/>
      <c r="V6" s="231"/>
    </row>
    <row r="7" spans="1:22" ht="13.5" customHeight="1" x14ac:dyDescent="0.25">
      <c r="A7" s="286"/>
      <c r="B7" s="286"/>
      <c r="C7" s="315" t="s">
        <v>159</v>
      </c>
      <c r="D7" s="314" t="s">
        <v>160</v>
      </c>
      <c r="E7" s="279"/>
      <c r="F7" s="280"/>
      <c r="G7" s="279"/>
      <c r="H7" s="326"/>
      <c r="I7" s="280"/>
      <c r="J7" s="286"/>
      <c r="K7" s="286"/>
      <c r="L7" s="286"/>
      <c r="M7" s="286"/>
      <c r="N7" s="314" t="s">
        <v>114</v>
      </c>
      <c r="O7" s="315" t="s">
        <v>161</v>
      </c>
      <c r="P7" s="314" t="s">
        <v>114</v>
      </c>
      <c r="Q7" s="315" t="s">
        <v>161</v>
      </c>
      <c r="R7" s="315" t="s">
        <v>162</v>
      </c>
      <c r="S7" s="314" t="s">
        <v>163</v>
      </c>
      <c r="T7" s="315" t="s">
        <v>162</v>
      </c>
      <c r="U7" s="314" t="s">
        <v>163</v>
      </c>
      <c r="V7" s="65"/>
    </row>
    <row r="8" spans="1:22" ht="13.5" customHeight="1" x14ac:dyDescent="0.25">
      <c r="A8" s="286"/>
      <c r="B8" s="286"/>
      <c r="C8" s="286"/>
      <c r="D8" s="286"/>
      <c r="E8" s="281"/>
      <c r="F8" s="253"/>
      <c r="G8" s="281"/>
      <c r="H8" s="252"/>
      <c r="I8" s="253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66"/>
    </row>
    <row r="9" spans="1:22" ht="13.5" customHeight="1" x14ac:dyDescent="0.25">
      <c r="A9" s="286"/>
      <c r="B9" s="286"/>
      <c r="C9" s="286"/>
      <c r="D9" s="286"/>
      <c r="E9" s="314" t="s">
        <v>159</v>
      </c>
      <c r="F9" s="314" t="s">
        <v>160</v>
      </c>
      <c r="G9" s="314" t="s">
        <v>159</v>
      </c>
      <c r="H9" s="314" t="s">
        <v>160</v>
      </c>
      <c r="I9" s="314" t="s">
        <v>160</v>
      </c>
      <c r="J9" s="286"/>
      <c r="K9" s="286"/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66"/>
    </row>
    <row r="10" spans="1:22" ht="13.5" customHeight="1" x14ac:dyDescent="0.25">
      <c r="A10" s="231"/>
      <c r="B10" s="231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231"/>
      <c r="V10" s="67"/>
    </row>
    <row r="11" spans="1:22" ht="33.75" customHeight="1" x14ac:dyDescent="0.3">
      <c r="A11" s="68">
        <v>1</v>
      </c>
      <c r="B11" s="221" t="s">
        <v>164</v>
      </c>
      <c r="C11" s="69">
        <v>68</v>
      </c>
      <c r="D11" s="70">
        <v>6.8</v>
      </c>
      <c r="E11" s="71">
        <f>consumption!O14</f>
        <v>51</v>
      </c>
      <c r="F11" s="72">
        <f t="shared" ref="F11" si="0">E11/10</f>
        <v>5.0999999999999996</v>
      </c>
      <c r="G11" s="73" t="s">
        <v>103</v>
      </c>
      <c r="H11" s="73"/>
      <c r="I11" s="73" t="s">
        <v>103</v>
      </c>
      <c r="J11" s="73" t="s">
        <v>103</v>
      </c>
      <c r="K11" s="74">
        <f>consumption!M14/1000000</f>
        <v>0.49295999999999884</v>
      </c>
      <c r="L11" s="74">
        <f>'F10 &amp; F3'!B5</f>
        <v>67</v>
      </c>
      <c r="M11" s="74">
        <f>'F10 &amp; F3'!E5</f>
        <v>61</v>
      </c>
      <c r="N11" s="73" t="s">
        <v>103</v>
      </c>
      <c r="O11" s="75" t="s">
        <v>103</v>
      </c>
      <c r="P11" s="73" t="s">
        <v>103</v>
      </c>
      <c r="Q11" s="75" t="s">
        <v>103</v>
      </c>
      <c r="R11" s="73" t="s">
        <v>103</v>
      </c>
      <c r="S11" s="73" t="s">
        <v>103</v>
      </c>
      <c r="T11" s="73" t="s">
        <v>103</v>
      </c>
      <c r="U11" s="73" t="s">
        <v>103</v>
      </c>
      <c r="V11" s="63">
        <f t="shared" ref="V11:V20" si="1">C11/E11</f>
        <v>1.3333333333333333</v>
      </c>
    </row>
    <row r="12" spans="1:22" ht="31.5" customHeight="1" x14ac:dyDescent="0.3">
      <c r="A12" s="68"/>
      <c r="B12" s="221" t="s">
        <v>165</v>
      </c>
      <c r="C12" s="69">
        <v>68</v>
      </c>
      <c r="D12" s="70">
        <v>6.8</v>
      </c>
      <c r="E12" s="71">
        <f>consumption!O16</f>
        <v>67</v>
      </c>
      <c r="F12" s="76">
        <f>E12/10</f>
        <v>6.7</v>
      </c>
      <c r="G12" s="73" t="s">
        <v>103</v>
      </c>
      <c r="H12" s="73"/>
      <c r="I12" s="73" t="s">
        <v>103</v>
      </c>
      <c r="J12" s="77" t="s">
        <v>103</v>
      </c>
      <c r="K12" s="74">
        <f>consumption!M16/1000000</f>
        <v>0.91420000000000134</v>
      </c>
      <c r="L12" s="74"/>
      <c r="M12" s="74"/>
      <c r="N12" s="73" t="s">
        <v>72</v>
      </c>
      <c r="O12" s="75" t="s">
        <v>72</v>
      </c>
      <c r="P12" s="73" t="s">
        <v>72</v>
      </c>
      <c r="Q12" s="75" t="s">
        <v>72</v>
      </c>
      <c r="R12" s="73" t="s">
        <v>72</v>
      </c>
      <c r="S12" s="73" t="s">
        <v>72</v>
      </c>
      <c r="T12" s="73" t="s">
        <v>72</v>
      </c>
      <c r="U12" s="73" t="s">
        <v>72</v>
      </c>
      <c r="V12" s="63">
        <f>C12/E12</f>
        <v>1.0149253731343284</v>
      </c>
    </row>
    <row r="13" spans="1:22" ht="27.75" customHeight="1" x14ac:dyDescent="0.3">
      <c r="A13" s="68">
        <v>2</v>
      </c>
      <c r="B13" s="221" t="s">
        <v>166</v>
      </c>
      <c r="C13" s="78">
        <v>600</v>
      </c>
      <c r="D13" s="78">
        <v>6.6</v>
      </c>
      <c r="E13" s="71">
        <f>consumption!O18</f>
        <v>304</v>
      </c>
      <c r="F13" s="79">
        <f>E13/60</f>
        <v>5.0666666666666664</v>
      </c>
      <c r="G13" s="73" t="s">
        <v>103</v>
      </c>
      <c r="H13" s="73"/>
      <c r="I13" s="73" t="s">
        <v>103</v>
      </c>
      <c r="J13" s="73" t="s">
        <v>103</v>
      </c>
      <c r="K13" s="74">
        <f>consumption!M18/1000000</f>
        <v>0.48149999999999987</v>
      </c>
      <c r="L13" s="80">
        <v>0.46319444444444446</v>
      </c>
      <c r="M13" s="128">
        <v>0.45833333333333331</v>
      </c>
      <c r="N13" s="73" t="s">
        <v>103</v>
      </c>
      <c r="O13" s="75" t="s">
        <v>103</v>
      </c>
      <c r="P13" s="73" t="s">
        <v>103</v>
      </c>
      <c r="Q13" s="75" t="s">
        <v>103</v>
      </c>
      <c r="R13" s="73" t="s">
        <v>103</v>
      </c>
      <c r="S13" s="73" t="s">
        <v>103</v>
      </c>
      <c r="T13" s="73" t="s">
        <v>103</v>
      </c>
      <c r="U13" s="73" t="s">
        <v>103</v>
      </c>
      <c r="V13" s="63">
        <f>C13/E13</f>
        <v>1.9736842105263157</v>
      </c>
    </row>
    <row r="14" spans="1:22" ht="27.75" customHeight="1" x14ac:dyDescent="0.3">
      <c r="A14" s="68"/>
      <c r="B14" s="221" t="s">
        <v>167</v>
      </c>
      <c r="C14" s="78">
        <v>800</v>
      </c>
      <c r="D14" s="78">
        <v>0</v>
      </c>
      <c r="E14" s="71">
        <f>consumption!O32</f>
        <v>403</v>
      </c>
      <c r="F14" s="82">
        <f t="shared" ref="F14:F21" si="2">E14/60</f>
        <v>6.7166666666666668</v>
      </c>
      <c r="G14" s="73" t="s">
        <v>103</v>
      </c>
      <c r="H14" s="73"/>
      <c r="I14" s="73" t="s">
        <v>103</v>
      </c>
      <c r="J14" s="77" t="s">
        <v>103</v>
      </c>
      <c r="K14" s="74">
        <f>consumption!M32/1000000</f>
        <v>0.90550000000000141</v>
      </c>
      <c r="L14" s="81"/>
      <c r="M14" s="81"/>
      <c r="N14" s="73" t="s">
        <v>72</v>
      </c>
      <c r="O14" s="75" t="s">
        <v>72</v>
      </c>
      <c r="P14" s="73" t="s">
        <v>72</v>
      </c>
      <c r="Q14" s="75" t="s">
        <v>72</v>
      </c>
      <c r="R14" s="73" t="s">
        <v>72</v>
      </c>
      <c r="S14" s="73" t="s">
        <v>72</v>
      </c>
      <c r="T14" s="73" t="s">
        <v>72</v>
      </c>
      <c r="U14" s="73" t="s">
        <v>72</v>
      </c>
      <c r="V14" s="63">
        <f>C14/E14</f>
        <v>1.9851116625310175</v>
      </c>
    </row>
    <row r="15" spans="1:22" ht="32.25" customHeight="1" x14ac:dyDescent="0.3">
      <c r="A15" s="68">
        <v>3</v>
      </c>
      <c r="B15" s="222" t="s">
        <v>104</v>
      </c>
      <c r="C15" s="78">
        <v>200</v>
      </c>
      <c r="D15" s="78">
        <v>3.3</v>
      </c>
      <c r="E15" s="71">
        <f>consumption!O34</f>
        <v>68</v>
      </c>
      <c r="F15" s="79">
        <f>E15/60</f>
        <v>1.1333333333333333</v>
      </c>
      <c r="G15" s="73" t="s">
        <v>103</v>
      </c>
      <c r="H15" s="73"/>
      <c r="I15" s="73" t="s">
        <v>103</v>
      </c>
      <c r="J15" s="77" t="s">
        <v>103</v>
      </c>
      <c r="K15" s="74">
        <f>consumption!M34/1000000</f>
        <v>0.4531200000000008</v>
      </c>
      <c r="L15" s="73" t="s">
        <v>103</v>
      </c>
      <c r="M15" s="73" t="s">
        <v>103</v>
      </c>
      <c r="N15" s="83">
        <v>31</v>
      </c>
      <c r="O15" s="83">
        <f>Interruption!N12</f>
        <v>30.239583333333332</v>
      </c>
      <c r="P15" s="83" t="str">
        <f>Interruption!K12</f>
        <v>0</v>
      </c>
      <c r="Q15" s="83">
        <f>Interruption!L12</f>
        <v>0</v>
      </c>
      <c r="R15" s="84">
        <f>Interruption!C12+Interruption!G12</f>
        <v>34</v>
      </c>
      <c r="S15" s="83">
        <f>Interruption!D12+Interruption!H12</f>
        <v>0.68055555555555547</v>
      </c>
      <c r="T15" s="85">
        <f>Interruption!E12+Interruption!K13</f>
        <v>48</v>
      </c>
      <c r="U15" s="83">
        <f>Interruption!F12+Interruption!P12+Interruption!J12+Interruption!R12</f>
        <v>7.9861111111111105E-2</v>
      </c>
      <c r="V15" s="63">
        <f>C15/E15</f>
        <v>2.9411764705882355</v>
      </c>
    </row>
    <row r="16" spans="1:22" ht="39.75" customHeight="1" x14ac:dyDescent="0.3">
      <c r="A16" s="86">
        <v>4</v>
      </c>
      <c r="B16" s="221" t="s">
        <v>105</v>
      </c>
      <c r="C16" s="87">
        <v>200</v>
      </c>
      <c r="D16" s="78">
        <v>3.3</v>
      </c>
      <c r="E16" s="71">
        <f>consumption!O36</f>
        <v>280</v>
      </c>
      <c r="F16" s="79">
        <f t="shared" si="2"/>
        <v>4.666666666666667</v>
      </c>
      <c r="G16" s="73" t="s">
        <v>103</v>
      </c>
      <c r="H16" s="73"/>
      <c r="I16" s="73" t="s">
        <v>103</v>
      </c>
      <c r="J16" s="77" t="s">
        <v>103</v>
      </c>
      <c r="K16" s="74">
        <f>consumption!M36/1000000</f>
        <v>0.48699999999999999</v>
      </c>
      <c r="L16" s="73" t="s">
        <v>103</v>
      </c>
      <c r="M16" s="73" t="s">
        <v>103</v>
      </c>
      <c r="N16" s="83">
        <v>9.0416666666666661</v>
      </c>
      <c r="O16" s="83">
        <f>Interruption!N13</f>
        <v>9.0729166666666661</v>
      </c>
      <c r="P16" s="83">
        <v>5.166666666666667</v>
      </c>
      <c r="Q16" s="83">
        <f>Interruption!L13</f>
        <v>4.833333333333333</v>
      </c>
      <c r="R16" s="84">
        <f>Interruption!C13+Interruption!G13</f>
        <v>170</v>
      </c>
      <c r="S16" s="83">
        <f>Interruption!D13+Interruption!H13</f>
        <v>16.75</v>
      </c>
      <c r="T16" s="85">
        <f>Interruption!E13+Interruption!K14</f>
        <v>50</v>
      </c>
      <c r="U16" s="83">
        <f>Interruption!F13+Interruption!P13+Interruption!J13+Interruption!R13</f>
        <v>0.38541666666666669</v>
      </c>
      <c r="V16" s="63">
        <f>C16/E16</f>
        <v>0.7142857142857143</v>
      </c>
    </row>
    <row r="17" spans="1:22" ht="21" customHeight="1" x14ac:dyDescent="0.3">
      <c r="A17" s="86">
        <v>5</v>
      </c>
      <c r="B17" s="221" t="s">
        <v>106</v>
      </c>
      <c r="C17" s="87">
        <v>200</v>
      </c>
      <c r="D17" s="78">
        <v>3.3</v>
      </c>
      <c r="E17" s="71">
        <f>consumption!O24</f>
        <v>200</v>
      </c>
      <c r="F17" s="79">
        <f t="shared" si="2"/>
        <v>3.3333333333333335</v>
      </c>
      <c r="G17" s="73" t="s">
        <v>103</v>
      </c>
      <c r="H17" s="73"/>
      <c r="I17" s="73" t="s">
        <v>103</v>
      </c>
      <c r="J17" s="77" t="s">
        <v>103</v>
      </c>
      <c r="K17" s="74">
        <f>consumption!M38/1000000</f>
        <v>0.26396000000000008</v>
      </c>
      <c r="L17" s="73" t="s">
        <v>103</v>
      </c>
      <c r="M17" s="73" t="s">
        <v>103</v>
      </c>
      <c r="N17" s="83">
        <v>9.0416666666666661</v>
      </c>
      <c r="O17" s="83">
        <f>Interruption!N14</f>
        <v>9.0138888888888893</v>
      </c>
      <c r="P17" s="83">
        <v>5.166666666666667</v>
      </c>
      <c r="Q17" s="83">
        <f>Interruption!L14</f>
        <v>5.0347222222222223</v>
      </c>
      <c r="R17" s="84">
        <f>Interruption!C14+Interruption!G14</f>
        <v>136</v>
      </c>
      <c r="S17" s="83">
        <f>Interruption!D14+Interruption!H14</f>
        <v>16.767361111111111</v>
      </c>
      <c r="T17" s="85">
        <f>Interruption!E14+Interruption!K14</f>
        <v>49</v>
      </c>
      <c r="U17" s="83">
        <f>Interruption!F14+Interruption!P14+Interruption!J14+Interruption!R14</f>
        <v>0.18402777777777779</v>
      </c>
      <c r="V17" s="63">
        <f t="shared" si="1"/>
        <v>1</v>
      </c>
    </row>
    <row r="18" spans="1:22" ht="20.25" customHeight="1" x14ac:dyDescent="0.25">
      <c r="A18" s="86">
        <v>6</v>
      </c>
      <c r="B18" s="223" t="s">
        <v>107</v>
      </c>
      <c r="C18" s="87">
        <v>200</v>
      </c>
      <c r="D18" s="78">
        <v>3.3</v>
      </c>
      <c r="E18" s="71">
        <f>consumption!O26</f>
        <v>84</v>
      </c>
      <c r="F18" s="79">
        <f t="shared" si="2"/>
        <v>1.4</v>
      </c>
      <c r="G18" s="73" t="s">
        <v>103</v>
      </c>
      <c r="H18" s="73"/>
      <c r="I18" s="73" t="s">
        <v>103</v>
      </c>
      <c r="J18" s="77" t="s">
        <v>103</v>
      </c>
      <c r="K18" s="74">
        <f>consumption!M26/1000000</f>
        <v>0.23645000000000072</v>
      </c>
      <c r="L18" s="73" t="s">
        <v>72</v>
      </c>
      <c r="M18" s="73" t="s">
        <v>103</v>
      </c>
      <c r="N18" s="83">
        <v>9.0416666666666661</v>
      </c>
      <c r="O18" s="83">
        <f>Interruption!N15</f>
        <v>9.0416666666666661</v>
      </c>
      <c r="P18" s="83">
        <v>5.166666666666667</v>
      </c>
      <c r="Q18" s="83">
        <f>Interruption!L15</f>
        <v>5.0659722222222223</v>
      </c>
      <c r="R18" s="84">
        <f>Interruption!C15+Interruption!G15</f>
        <v>120</v>
      </c>
      <c r="S18" s="83">
        <f>Interruption!D15+Interruption!H15</f>
        <v>16.822916666666668</v>
      </c>
      <c r="T18" s="85">
        <f>Interruption!E15+Interruption!K15</f>
        <v>42</v>
      </c>
      <c r="U18" s="83">
        <f>Interruption!F15+Interruption!P15+Interruption!J15+Interruption!R15</f>
        <v>6.9444444444444434E-2</v>
      </c>
      <c r="V18" s="63">
        <f t="shared" si="1"/>
        <v>2.3809523809523809</v>
      </c>
    </row>
    <row r="19" spans="1:22" ht="18.75" customHeight="1" x14ac:dyDescent="0.25">
      <c r="A19" s="86">
        <v>7</v>
      </c>
      <c r="B19" s="223" t="s">
        <v>108</v>
      </c>
      <c r="C19" s="87">
        <v>200</v>
      </c>
      <c r="D19" s="78">
        <v>3.3</v>
      </c>
      <c r="E19" s="71">
        <f>consumption!O20</f>
        <v>36</v>
      </c>
      <c r="F19" s="79">
        <f t="shared" si="2"/>
        <v>0.6</v>
      </c>
      <c r="G19" s="73" t="s">
        <v>103</v>
      </c>
      <c r="H19" s="73"/>
      <c r="I19" s="73" t="s">
        <v>103</v>
      </c>
      <c r="J19" s="77" t="s">
        <v>103</v>
      </c>
      <c r="K19" s="74">
        <f>consumption!M20/1000000</f>
        <v>0.17535999999999988</v>
      </c>
      <c r="L19" s="73" t="s">
        <v>72</v>
      </c>
      <c r="M19" s="73" t="s">
        <v>72</v>
      </c>
      <c r="N19" s="83">
        <v>31</v>
      </c>
      <c r="O19" s="83">
        <f>Interruption!N16</f>
        <v>30.524305555555557</v>
      </c>
      <c r="P19" s="83">
        <v>0</v>
      </c>
      <c r="Q19" s="83">
        <f>Interruption!L16</f>
        <v>0</v>
      </c>
      <c r="R19" s="84">
        <f>Interruption!C16+Interruption!G16</f>
        <v>21</v>
      </c>
      <c r="S19" s="83">
        <f>Interruption!D16+Interruption!H16</f>
        <v>0.375</v>
      </c>
      <c r="T19" s="84">
        <f>Interruption!E16+Interruption!K16</f>
        <v>7</v>
      </c>
      <c r="U19" s="83">
        <f>Interruption!F16+Interruption!P16+Interruption!J16+Interruption!R16</f>
        <v>0.10069444444444445</v>
      </c>
      <c r="V19" s="63">
        <f>C19/E19</f>
        <v>5.5555555555555554</v>
      </c>
    </row>
    <row r="20" spans="1:22" ht="21" customHeight="1" x14ac:dyDescent="0.25">
      <c r="A20" s="86">
        <v>8</v>
      </c>
      <c r="B20" s="223" t="s">
        <v>168</v>
      </c>
      <c r="C20" s="87">
        <v>200</v>
      </c>
      <c r="D20" s="78">
        <v>3.3</v>
      </c>
      <c r="E20" s="71">
        <f>consumption!O22</f>
        <v>78</v>
      </c>
      <c r="F20" s="79">
        <f t="shared" si="2"/>
        <v>1.3</v>
      </c>
      <c r="G20" s="73" t="s">
        <v>103</v>
      </c>
      <c r="H20" s="73"/>
      <c r="I20" s="73" t="s">
        <v>103</v>
      </c>
      <c r="J20" s="77" t="s">
        <v>103</v>
      </c>
      <c r="K20" s="74">
        <f>consumption!M22/1000000</f>
        <v>0.20250000000000001</v>
      </c>
      <c r="L20" s="73" t="s">
        <v>72</v>
      </c>
      <c r="M20" s="73" t="s">
        <v>72</v>
      </c>
      <c r="N20" s="83">
        <v>9.0416666666666661</v>
      </c>
      <c r="O20" s="83">
        <f>Interruption!N17</f>
        <v>9.0416666666666661</v>
      </c>
      <c r="P20" s="83">
        <v>5.166666666666667</v>
      </c>
      <c r="Q20" s="83">
        <f>Interruption!L17</f>
        <v>5.1527777777777777</v>
      </c>
      <c r="R20" s="84">
        <f>Interruption!C17+Interruption!G17</f>
        <v>121</v>
      </c>
      <c r="S20" s="83">
        <f>Interruption!D17+Interruption!H17</f>
        <v>16.590277777777779</v>
      </c>
      <c r="T20" s="84">
        <f>Interruption!E17+Interruption!K17</f>
        <v>43</v>
      </c>
      <c r="U20" s="83">
        <f>Interruption!F17+Interruption!P17+Interruption!J17+Interruption!R17</f>
        <v>0.21527777777777779</v>
      </c>
      <c r="V20" s="63">
        <f t="shared" si="1"/>
        <v>2.5641025641025643</v>
      </c>
    </row>
    <row r="21" spans="1:22" ht="21" customHeight="1" x14ac:dyDescent="0.25">
      <c r="A21" s="86">
        <v>9</v>
      </c>
      <c r="B21" s="223" t="s">
        <v>169</v>
      </c>
      <c r="C21" s="87">
        <v>200</v>
      </c>
      <c r="D21" s="78">
        <v>3.3</v>
      </c>
      <c r="E21" s="71">
        <f>consumption!O24</f>
        <v>200</v>
      </c>
      <c r="F21" s="79">
        <f t="shared" si="2"/>
        <v>3.3333333333333335</v>
      </c>
      <c r="G21" s="73" t="s">
        <v>103</v>
      </c>
      <c r="H21" s="73"/>
      <c r="I21" s="73" t="s">
        <v>103</v>
      </c>
      <c r="J21" s="77" t="s">
        <v>103</v>
      </c>
      <c r="K21" s="74">
        <f>consumption!M24/1000000</f>
        <v>0.55246000000000095</v>
      </c>
      <c r="L21" s="73" t="s">
        <v>72</v>
      </c>
      <c r="M21" s="73" t="s">
        <v>72</v>
      </c>
      <c r="N21" s="83">
        <v>9.0416666666666661</v>
      </c>
      <c r="O21" s="83">
        <f>Interruption!N18</f>
        <v>9.0381944444444446</v>
      </c>
      <c r="P21" s="83">
        <v>5.166666666666667</v>
      </c>
      <c r="Q21" s="83">
        <f>Interruption!L18</f>
        <v>4.9513888888888884</v>
      </c>
      <c r="R21" s="84">
        <f>Interruption!C18+Interruption!G18</f>
        <v>122</v>
      </c>
      <c r="S21" s="83">
        <f>Interruption!D18+Interruption!H18</f>
        <v>16.71875</v>
      </c>
      <c r="T21" s="84">
        <f>Interruption!E18+Interruption!K18</f>
        <v>56</v>
      </c>
      <c r="U21" s="83">
        <f>Interruption!F18+Interruption!P18+Interruption!J18+Interruption!R18</f>
        <v>0.45486111111111116</v>
      </c>
      <c r="V21" s="63">
        <f>C21/E21</f>
        <v>1</v>
      </c>
    </row>
    <row r="22" spans="1:22" ht="21" customHeight="1" x14ac:dyDescent="0.25">
      <c r="A22" s="86">
        <v>10</v>
      </c>
      <c r="B22" s="223" t="s">
        <v>332</v>
      </c>
      <c r="C22" s="87">
        <v>200</v>
      </c>
      <c r="D22" s="78">
        <v>3.3</v>
      </c>
      <c r="E22" s="71">
        <f>consumption!O40</f>
        <v>164</v>
      </c>
      <c r="F22" s="79">
        <f t="shared" ref="F22" si="3">E22/60</f>
        <v>2.7333333333333334</v>
      </c>
      <c r="G22" s="73" t="s">
        <v>103</v>
      </c>
      <c r="H22" s="73"/>
      <c r="I22" s="73" t="s">
        <v>103</v>
      </c>
      <c r="J22" s="77" t="s">
        <v>103</v>
      </c>
      <c r="K22" s="74">
        <f>consumption!M25/1000000</f>
        <v>0</v>
      </c>
      <c r="L22" s="73" t="s">
        <v>72</v>
      </c>
      <c r="M22" s="73" t="s">
        <v>72</v>
      </c>
      <c r="N22" s="83">
        <v>9.0416666666666661</v>
      </c>
      <c r="O22" s="83">
        <f>Interruption!N19</f>
        <v>7.3611111111111107</v>
      </c>
      <c r="P22" s="83">
        <v>5.166666666666667</v>
      </c>
      <c r="Q22" s="83">
        <f>Interruption!L19</f>
        <v>3.9513888888888888</v>
      </c>
      <c r="R22" s="84">
        <f>Interruption!C19+Interruption!G19</f>
        <v>116</v>
      </c>
      <c r="S22" s="83">
        <f>Interruption!D19+Interruption!H19</f>
        <v>13.420138888888888</v>
      </c>
      <c r="T22" s="84">
        <f>Interruption!E19+Interruption!K19</f>
        <v>50</v>
      </c>
      <c r="U22" s="83">
        <f>Interruption!F19+Interruption!P19+Interruption!J19+Interruption!R19</f>
        <v>0.56597222222222221</v>
      </c>
      <c r="V22" s="63">
        <f>C22/E22</f>
        <v>1.2195121951219512</v>
      </c>
    </row>
    <row r="23" spans="1:22" ht="20.25" customHeight="1" x14ac:dyDescent="0.3">
      <c r="A23" s="68">
        <v>11</v>
      </c>
      <c r="B23" s="224" t="s">
        <v>170</v>
      </c>
      <c r="C23" s="78">
        <v>100</v>
      </c>
      <c r="D23" s="78">
        <v>1.7</v>
      </c>
      <c r="E23" s="71"/>
      <c r="F23" s="88" t="s">
        <v>72</v>
      </c>
      <c r="G23" s="73" t="s">
        <v>103</v>
      </c>
      <c r="H23" s="73"/>
      <c r="I23" s="73" t="s">
        <v>103</v>
      </c>
      <c r="J23" s="73" t="s">
        <v>103</v>
      </c>
      <c r="K23" s="74">
        <f>consumption!M45/1000000</f>
        <v>1.5909999999999854E-3</v>
      </c>
      <c r="L23" s="73" t="s">
        <v>103</v>
      </c>
      <c r="M23" s="73" t="s">
        <v>103</v>
      </c>
      <c r="N23" s="89"/>
      <c r="O23" s="90"/>
      <c r="P23" s="90"/>
      <c r="Q23" s="90"/>
      <c r="R23" s="78"/>
      <c r="S23" s="90"/>
      <c r="T23" s="91"/>
      <c r="U23" s="90"/>
      <c r="V23" s="64"/>
    </row>
    <row r="24" spans="1:22" ht="13.5" customHeight="1" x14ac:dyDescent="0.3">
      <c r="A24" s="46"/>
      <c r="B24" s="92"/>
      <c r="C24" s="93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94"/>
      <c r="O24" s="93"/>
      <c r="P24" s="46"/>
      <c r="Q24" s="46"/>
      <c r="R24" s="94"/>
      <c r="S24" s="95"/>
      <c r="T24" s="95"/>
      <c r="U24" s="95"/>
      <c r="V24" s="96"/>
    </row>
    <row r="25" spans="1:22" ht="13.5" customHeight="1" x14ac:dyDescent="0.3">
      <c r="A25" s="46"/>
      <c r="B25" s="46"/>
      <c r="C25" s="328" t="s">
        <v>171</v>
      </c>
      <c r="D25" s="319"/>
      <c r="E25" s="319"/>
      <c r="F25" s="319"/>
      <c r="G25" s="319"/>
      <c r="H25" s="319"/>
      <c r="I25" s="319"/>
      <c r="J25" s="319"/>
      <c r="K25" s="319"/>
      <c r="L25" s="319"/>
      <c r="M25" s="319"/>
      <c r="N25" s="318"/>
      <c r="O25" s="321" t="s">
        <v>172</v>
      </c>
      <c r="P25" s="319"/>
      <c r="Q25" s="319"/>
      <c r="R25" s="318"/>
      <c r="S25" s="95"/>
      <c r="T25" s="95"/>
      <c r="U25" s="95"/>
      <c r="V25" s="96"/>
    </row>
    <row r="26" spans="1:22" ht="13.5" customHeight="1" x14ac:dyDescent="0.25">
      <c r="A26" s="46"/>
      <c r="B26" s="46"/>
      <c r="C26" s="281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253"/>
      <c r="O26" s="281"/>
      <c r="P26" s="252"/>
      <c r="Q26" s="252"/>
      <c r="R26" s="253"/>
      <c r="S26" s="45"/>
      <c r="T26" s="45"/>
      <c r="U26" s="95"/>
      <c r="V26" s="45"/>
    </row>
    <row r="27" spans="1:22" ht="13.5" customHeight="1" x14ac:dyDescent="0.25">
      <c r="A27" s="46"/>
      <c r="B27" s="46"/>
      <c r="C27" s="327" t="s">
        <v>173</v>
      </c>
      <c r="D27" s="245"/>
      <c r="E27" s="245"/>
      <c r="F27" s="245"/>
      <c r="G27" s="245"/>
      <c r="H27" s="245"/>
      <c r="I27" s="245"/>
      <c r="J27" s="245"/>
      <c r="K27" s="245"/>
      <c r="L27" s="245"/>
      <c r="M27" s="245"/>
      <c r="N27" s="246"/>
      <c r="O27" s="325" t="s">
        <v>172</v>
      </c>
      <c r="P27" s="245"/>
      <c r="Q27" s="245"/>
      <c r="R27" s="246"/>
      <c r="S27" s="45"/>
      <c r="T27" s="45"/>
      <c r="U27" s="45"/>
      <c r="V27" s="45"/>
    </row>
    <row r="28" spans="1:22" ht="13.5" customHeight="1" x14ac:dyDescent="0.25">
      <c r="A28" s="46"/>
      <c r="B28" s="46"/>
      <c r="C28" s="281"/>
      <c r="D28" s="252"/>
      <c r="E28" s="252"/>
      <c r="F28" s="252"/>
      <c r="G28" s="252"/>
      <c r="H28" s="252"/>
      <c r="I28" s="252"/>
      <c r="J28" s="252"/>
      <c r="K28" s="252"/>
      <c r="L28" s="252"/>
      <c r="M28" s="252"/>
      <c r="N28" s="253"/>
      <c r="O28" s="281"/>
      <c r="P28" s="252"/>
      <c r="Q28" s="252"/>
      <c r="R28" s="253"/>
      <c r="S28" s="45"/>
      <c r="T28" s="45"/>
      <c r="U28" s="45"/>
      <c r="V28" s="45"/>
    </row>
    <row r="29" spans="1:22" ht="13.5" customHeight="1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</row>
    <row r="30" spans="1:22" ht="13.5" customHeight="1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</row>
    <row r="31" spans="1:22" ht="13.5" customHeight="1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</row>
    <row r="32" spans="1:22" ht="13.5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</row>
    <row r="33" spans="1:22" ht="13.5" customHeight="1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</row>
    <row r="34" spans="1:22" ht="13.5" customHeight="1" x14ac:dyDescent="0.25">
      <c r="A34" s="45"/>
      <c r="B34" s="45"/>
      <c r="C34" s="45"/>
      <c r="D34" s="45"/>
      <c r="E34" s="97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1:22" ht="13.5" customHeight="1" x14ac:dyDescent="0.25">
      <c r="A35" s="45"/>
      <c r="B35" s="45"/>
      <c r="C35" s="45"/>
      <c r="D35" s="45"/>
      <c r="E35" s="97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</row>
    <row r="36" spans="1:22" ht="13.5" customHeight="1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</row>
    <row r="37" spans="1:22" ht="13.5" customHeight="1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spans="1:22" ht="13.5" customHeight="1" x14ac:dyDescent="0.25">
      <c r="A38" s="45"/>
      <c r="B38" s="45"/>
      <c r="C38" s="45"/>
      <c r="D38" s="45"/>
      <c r="E38" s="97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39" spans="1:22" ht="13.5" customHeight="1" x14ac:dyDescent="0.25">
      <c r="A39" s="45"/>
      <c r="B39" s="45"/>
      <c r="C39" s="45"/>
      <c r="D39" s="45"/>
      <c r="E39" s="97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</row>
    <row r="40" spans="1:22" ht="13.5" customHeight="1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</row>
    <row r="41" spans="1:22" ht="13.5" customHeight="1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</row>
    <row r="42" spans="1:22" ht="13.5" customHeight="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</row>
    <row r="43" spans="1:22" ht="13.5" customHeight="1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</row>
    <row r="44" spans="1:22" ht="13.5" customHeight="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</row>
    <row r="45" spans="1:22" ht="13.5" customHeight="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</row>
    <row r="46" spans="1:22" ht="13.5" customHeight="1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 t="s">
        <v>174</v>
      </c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</row>
    <row r="47" spans="1:22" ht="13.5" customHeight="1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</row>
    <row r="48" spans="1:22" ht="13.5" customHeight="1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</row>
    <row r="49" spans="1:22" ht="13.5" customHeight="1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</row>
    <row r="50" spans="1:22" ht="13.5" customHeight="1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</row>
    <row r="51" spans="1:22" ht="13.5" customHeight="1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</row>
    <row r="52" spans="1:22" ht="13.5" customHeight="1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1:22" ht="13.5" customHeight="1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</row>
    <row r="54" spans="1:22" ht="13.5" customHeight="1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</row>
    <row r="55" spans="1:22" ht="13.5" customHeight="1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</row>
    <row r="56" spans="1:22" ht="13.5" customHeight="1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</row>
    <row r="57" spans="1:22" ht="13.5" customHeight="1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</row>
    <row r="58" spans="1:22" ht="13.5" customHeight="1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</row>
    <row r="59" spans="1:22" ht="13.5" customHeight="1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</row>
    <row r="60" spans="1:22" ht="13.5" customHeight="1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</row>
    <row r="61" spans="1:22" ht="13.5" customHeight="1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</row>
    <row r="62" spans="1:22" ht="13.5" customHeight="1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</row>
    <row r="63" spans="1:22" ht="13.5" customHeight="1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</row>
    <row r="64" spans="1:22" ht="13.5" customHeight="1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</row>
    <row r="65" spans="1:22" ht="13.5" customHeight="1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</row>
    <row r="66" spans="1:22" ht="13.5" customHeight="1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</row>
    <row r="67" spans="1:22" ht="13.5" customHeight="1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</row>
    <row r="68" spans="1:22" ht="13.5" customHeigh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</row>
    <row r="69" spans="1:22" ht="13.5" customHeight="1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</row>
    <row r="70" spans="1:22" ht="13.5" customHeight="1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</row>
    <row r="71" spans="1:22" ht="13.5" customHeight="1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</row>
    <row r="72" spans="1:22" ht="13.5" customHeight="1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</row>
    <row r="73" spans="1:22" ht="13.5" customHeight="1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</row>
    <row r="74" spans="1:22" ht="13.5" customHeight="1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</row>
    <row r="75" spans="1:22" ht="13.5" customHeight="1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</row>
    <row r="76" spans="1:22" ht="13.5" customHeight="1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</row>
    <row r="77" spans="1:22" ht="13.5" customHeight="1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</row>
    <row r="78" spans="1:22" ht="13.5" customHeight="1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</row>
    <row r="79" spans="1:22" ht="13.5" customHeight="1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</row>
    <row r="80" spans="1:22" ht="13.5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</row>
    <row r="81" spans="1:22" ht="13.5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</row>
    <row r="82" spans="1:22" ht="13.5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</row>
    <row r="83" spans="1:22" ht="13.5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</row>
    <row r="84" spans="1:22" ht="13.5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</row>
    <row r="85" spans="1:22" ht="13.5" customHeight="1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</row>
    <row r="86" spans="1:22" ht="13.5" customHeight="1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</row>
    <row r="87" spans="1:22" ht="13.5" customHeight="1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</row>
    <row r="88" spans="1:22" ht="13.5" customHeigh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</row>
    <row r="89" spans="1:22" ht="13.5" customHeight="1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</row>
    <row r="90" spans="1:22" ht="13.5" customHeigh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</row>
    <row r="91" spans="1:22" ht="13.5" customHeight="1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</row>
    <row r="92" spans="1:22" ht="13.5" customHeight="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</row>
    <row r="93" spans="1:22" ht="13.5" customHeight="1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</row>
    <row r="94" spans="1:22" ht="13.5" customHeight="1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</row>
    <row r="95" spans="1:22" ht="13.5" customHeight="1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</row>
    <row r="96" spans="1:22" ht="13.5" customHeight="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</row>
    <row r="97" spans="1:22" ht="13.5" customHeight="1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</row>
    <row r="98" spans="1:22" ht="13.5" customHeight="1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</row>
    <row r="99" spans="1:22" ht="13.5" customHeight="1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</row>
    <row r="100" spans="1:22" ht="13.5" customHeight="1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</row>
    <row r="101" spans="1:22" ht="13.5" customHeight="1" x14ac:dyDescent="0.25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</row>
    <row r="102" spans="1:22" ht="13.5" customHeight="1" x14ac:dyDescent="0.25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</row>
    <row r="103" spans="1:22" ht="13.5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</row>
    <row r="104" spans="1:22" ht="13.5" customHeight="1" x14ac:dyDescent="0.25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</row>
    <row r="105" spans="1:22" ht="13.5" customHeight="1" x14ac:dyDescent="0.25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</row>
    <row r="106" spans="1:22" ht="13.5" customHeight="1" x14ac:dyDescent="0.25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</row>
  </sheetData>
  <mergeCells count="40">
    <mergeCell ref="C27:N28"/>
    <mergeCell ref="C25:N26"/>
    <mergeCell ref="O25:R26"/>
    <mergeCell ref="O27:R28"/>
    <mergeCell ref="H9:H10"/>
    <mergeCell ref="C7:C10"/>
    <mergeCell ref="E9:E10"/>
    <mergeCell ref="D7:D10"/>
    <mergeCell ref="F9:F10"/>
    <mergeCell ref="G9:G10"/>
    <mergeCell ref="B4:B10"/>
    <mergeCell ref="L6:L10"/>
    <mergeCell ref="T7:T10"/>
    <mergeCell ref="B3:V3"/>
    <mergeCell ref="U7:U10"/>
    <mergeCell ref="I9:I10"/>
    <mergeCell ref="E4:I5"/>
    <mergeCell ref="E6:F8"/>
    <mergeCell ref="G6:I8"/>
    <mergeCell ref="J6:J10"/>
    <mergeCell ref="M6:M10"/>
    <mergeCell ref="S7:S10"/>
    <mergeCell ref="N7:N10"/>
    <mergeCell ref="K6:K10"/>
    <mergeCell ref="A2:V2"/>
    <mergeCell ref="P7:P10"/>
    <mergeCell ref="Q7:Q10"/>
    <mergeCell ref="P6:Q6"/>
    <mergeCell ref="N6:O6"/>
    <mergeCell ref="J4:K5"/>
    <mergeCell ref="N4:Q5"/>
    <mergeCell ref="V4:V6"/>
    <mergeCell ref="T6:U6"/>
    <mergeCell ref="R4:U5"/>
    <mergeCell ref="R6:S6"/>
    <mergeCell ref="L4:M5"/>
    <mergeCell ref="R7:R10"/>
    <mergeCell ref="O7:O10"/>
    <mergeCell ref="A4:A10"/>
    <mergeCell ref="C4:D6"/>
  </mergeCells>
  <printOptions horizontalCentered="1"/>
  <pageMargins left="0.15748031496062992" right="0.15748031496062992" top="0.62992125984251968" bottom="0.59055118110236227" header="0" footer="0"/>
  <pageSetup paperSize="9" scale="68" orientation="landscape" r:id="rId1"/>
  <rowBreaks count="1" manualBreakCount="1">
    <brk id="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03"/>
  <sheetViews>
    <sheetView view="pageBreakPreview" zoomScale="60" workbookViewId="0">
      <selection activeCell="H10" sqref="H10"/>
    </sheetView>
  </sheetViews>
  <sheetFormatPr defaultColWidth="14.42578125" defaultRowHeight="15" customHeight="1" x14ac:dyDescent="0.2"/>
  <cols>
    <col min="1" max="1" width="18.42578125" customWidth="1"/>
    <col min="2" max="2" width="26.28515625" customWidth="1"/>
    <col min="3" max="3" width="49.5703125" customWidth="1"/>
    <col min="4" max="4" width="29.7109375" customWidth="1"/>
    <col min="5" max="5" width="36.7109375" customWidth="1"/>
    <col min="6" max="6" width="34.140625" customWidth="1"/>
    <col min="7" max="7" width="27.140625" customWidth="1"/>
    <col min="8" max="8" width="47.28515625" customWidth="1"/>
    <col min="9" max="9" width="22.42578125" customWidth="1"/>
    <col min="10" max="10" width="34" customWidth="1"/>
    <col min="11" max="11" width="25.5703125" customWidth="1"/>
    <col min="12" max="12" width="33.85546875" customWidth="1"/>
    <col min="13" max="13" width="25.28515625" customWidth="1"/>
    <col min="14" max="14" width="0.28515625" customWidth="1"/>
    <col min="15" max="15" width="6.140625" hidden="1" customWidth="1"/>
    <col min="16" max="16" width="53.42578125" hidden="1" customWidth="1"/>
  </cols>
  <sheetData>
    <row r="1" spans="1:16" ht="12.75" customHeight="1" x14ac:dyDescent="0.2"/>
    <row r="2" spans="1:16" ht="76.5" customHeight="1" x14ac:dyDescent="0.2">
      <c r="A2" s="350" t="s">
        <v>175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</row>
    <row r="3" spans="1:16" ht="39.75" customHeight="1" x14ac:dyDescent="0.2">
      <c r="A3" s="353" t="s">
        <v>176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5"/>
    </row>
    <row r="4" spans="1:16" ht="31.5" customHeight="1" x14ac:dyDescent="0.45">
      <c r="A4" s="356" t="s">
        <v>177</v>
      </c>
      <c r="B4" s="354"/>
      <c r="C4" s="354"/>
      <c r="D4" s="354"/>
      <c r="E4" s="354"/>
      <c r="F4" s="354"/>
      <c r="G4" s="355"/>
      <c r="H4" s="98"/>
      <c r="I4" s="357"/>
      <c r="J4" s="354"/>
      <c r="K4" s="354"/>
      <c r="L4" s="355"/>
      <c r="M4" s="99"/>
    </row>
    <row r="5" spans="1:16" ht="60" customHeight="1" x14ac:dyDescent="0.45">
      <c r="A5" s="358" t="s">
        <v>178</v>
      </c>
      <c r="B5" s="262"/>
      <c r="C5" s="262"/>
      <c r="D5" s="262"/>
      <c r="E5" s="262"/>
      <c r="F5" s="262"/>
      <c r="G5" s="263"/>
      <c r="H5" s="100"/>
      <c r="I5" s="359" t="s">
        <v>300</v>
      </c>
      <c r="J5" s="360"/>
      <c r="K5" s="360"/>
      <c r="L5" s="360"/>
      <c r="M5" s="101"/>
    </row>
    <row r="6" spans="1:16" ht="12.75" hidden="1" customHeight="1" x14ac:dyDescent="0.45">
      <c r="A6" s="102"/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4"/>
      <c r="M6" s="104"/>
    </row>
    <row r="7" spans="1:16" ht="124.5" customHeight="1" x14ac:dyDescent="0.2">
      <c r="A7" s="105" t="s">
        <v>179</v>
      </c>
      <c r="B7" s="106" t="s">
        <v>180</v>
      </c>
      <c r="C7" s="126" t="s">
        <v>181</v>
      </c>
      <c r="D7" s="106" t="s">
        <v>182</v>
      </c>
      <c r="E7" s="106" t="s">
        <v>183</v>
      </c>
      <c r="F7" s="106" t="s">
        <v>184</v>
      </c>
      <c r="G7" s="106" t="s">
        <v>185</v>
      </c>
      <c r="H7" s="106" t="s">
        <v>186</v>
      </c>
      <c r="I7" s="107" t="s">
        <v>187</v>
      </c>
      <c r="J7" s="107" t="s">
        <v>188</v>
      </c>
      <c r="K7" s="107" t="s">
        <v>189</v>
      </c>
      <c r="L7" s="127" t="s">
        <v>190</v>
      </c>
      <c r="M7" s="106" t="s">
        <v>191</v>
      </c>
    </row>
    <row r="8" spans="1:16" ht="48.75" customHeight="1" x14ac:dyDescent="0.2">
      <c r="A8" s="332">
        <v>1</v>
      </c>
      <c r="B8" s="362" t="s">
        <v>288</v>
      </c>
      <c r="C8" s="334"/>
      <c r="D8" s="335" t="s">
        <v>285</v>
      </c>
      <c r="E8" s="334" t="s">
        <v>193</v>
      </c>
      <c r="F8" s="361" t="s">
        <v>42</v>
      </c>
      <c r="G8" s="329" t="s">
        <v>279</v>
      </c>
      <c r="H8" s="108" t="s">
        <v>194</v>
      </c>
      <c r="I8" s="107">
        <v>3000</v>
      </c>
      <c r="J8" s="218">
        <v>501.8</v>
      </c>
      <c r="K8" s="218">
        <v>687.4</v>
      </c>
      <c r="L8" s="107">
        <f t="shared" ref="L8:L13" si="0">(K8-J8)*I8</f>
        <v>556799.99999999988</v>
      </c>
      <c r="M8" s="109"/>
    </row>
    <row r="9" spans="1:16" ht="37.5" customHeight="1" x14ac:dyDescent="0.2">
      <c r="A9" s="231"/>
      <c r="B9" s="362"/>
      <c r="C9" s="231"/>
      <c r="D9" s="336"/>
      <c r="E9" s="231"/>
      <c r="F9" s="231"/>
      <c r="G9" s="336"/>
      <c r="H9" s="108" t="s">
        <v>195</v>
      </c>
      <c r="I9" s="107">
        <v>3000</v>
      </c>
      <c r="J9" s="218">
        <v>177.4</v>
      </c>
      <c r="K9" s="218">
        <v>202.5</v>
      </c>
      <c r="L9" s="107">
        <f t="shared" si="0"/>
        <v>75299.999999999985</v>
      </c>
      <c r="M9" s="109"/>
      <c r="N9" s="349"/>
      <c r="O9" s="326"/>
      <c r="P9" s="326"/>
    </row>
    <row r="10" spans="1:16" ht="44.25" customHeight="1" x14ac:dyDescent="0.2">
      <c r="A10" s="332">
        <v>2</v>
      </c>
      <c r="B10" s="362"/>
      <c r="C10" s="334"/>
      <c r="D10" s="334" t="s">
        <v>196</v>
      </c>
      <c r="E10" s="334" t="s">
        <v>193</v>
      </c>
      <c r="F10" s="361" t="s">
        <v>59</v>
      </c>
      <c r="G10" s="329" t="s">
        <v>58</v>
      </c>
      <c r="H10" s="108" t="s">
        <v>194</v>
      </c>
      <c r="I10" s="106">
        <v>1000</v>
      </c>
      <c r="J10" s="227">
        <v>29142</v>
      </c>
      <c r="K10" s="227">
        <v>30105.4</v>
      </c>
      <c r="L10" s="107">
        <f t="shared" si="0"/>
        <v>963400.0000000014</v>
      </c>
      <c r="M10" s="109"/>
    </row>
    <row r="11" spans="1:16" ht="40.5" customHeight="1" x14ac:dyDescent="0.2">
      <c r="A11" s="231"/>
      <c r="B11" s="362"/>
      <c r="C11" s="231"/>
      <c r="D11" s="231"/>
      <c r="E11" s="231"/>
      <c r="F11" s="231"/>
      <c r="G11" s="336"/>
      <c r="H11" s="108" t="s">
        <v>195</v>
      </c>
      <c r="I11" s="107">
        <v>1000</v>
      </c>
      <c r="J11" s="109">
        <v>568.70000000000005</v>
      </c>
      <c r="K11" s="109">
        <v>626.6</v>
      </c>
      <c r="L11" s="107">
        <f t="shared" si="0"/>
        <v>57899.999999999978</v>
      </c>
      <c r="M11" s="110"/>
    </row>
    <row r="12" spans="1:16" ht="66" customHeight="1" x14ac:dyDescent="0.45">
      <c r="A12" s="111">
        <v>3</v>
      </c>
      <c r="B12" s="362"/>
      <c r="C12" s="110"/>
      <c r="D12" s="110" t="s">
        <v>197</v>
      </c>
      <c r="E12" s="110" t="s">
        <v>198</v>
      </c>
      <c r="F12" s="107" t="s">
        <v>78</v>
      </c>
      <c r="G12" s="213">
        <v>4954607</v>
      </c>
      <c r="H12" s="108" t="s">
        <v>195</v>
      </c>
      <c r="I12" s="107">
        <v>10</v>
      </c>
      <c r="J12" s="109">
        <v>20951.7</v>
      </c>
      <c r="K12" s="109">
        <v>21110.799999999999</v>
      </c>
      <c r="L12" s="107">
        <f t="shared" si="0"/>
        <v>1590.9999999999854</v>
      </c>
      <c r="M12" s="109"/>
    </row>
    <row r="13" spans="1:16" ht="43.5" customHeight="1" x14ac:dyDescent="0.45">
      <c r="A13" s="111">
        <v>4</v>
      </c>
      <c r="B13" s="362"/>
      <c r="C13" s="110"/>
      <c r="D13" s="110" t="s">
        <v>199</v>
      </c>
      <c r="E13" s="109"/>
      <c r="F13" s="107"/>
      <c r="G13" s="213"/>
      <c r="H13" s="108"/>
      <c r="I13" s="107"/>
      <c r="J13" s="109"/>
      <c r="K13" s="109"/>
      <c r="L13" s="106">
        <f t="shared" si="0"/>
        <v>0</v>
      </c>
      <c r="M13" s="110"/>
    </row>
    <row r="14" spans="1:16" ht="48" customHeight="1" x14ac:dyDescent="0.2">
      <c r="A14" s="109">
        <v>5</v>
      </c>
      <c r="B14" s="362"/>
      <c r="C14" s="110" t="s">
        <v>200</v>
      </c>
      <c r="D14" s="110" t="s">
        <v>201</v>
      </c>
      <c r="E14" s="109" t="s">
        <v>72</v>
      </c>
      <c r="F14" s="107" t="s">
        <v>72</v>
      </c>
      <c r="G14" s="213" t="s">
        <v>72</v>
      </c>
      <c r="H14" s="109" t="s">
        <v>72</v>
      </c>
      <c r="I14" s="107" t="s">
        <v>72</v>
      </c>
      <c r="J14" s="109" t="s">
        <v>72</v>
      </c>
      <c r="K14" s="109" t="s">
        <v>72</v>
      </c>
      <c r="L14" s="107" t="s">
        <v>72</v>
      </c>
      <c r="M14" s="106" t="s">
        <v>72</v>
      </c>
    </row>
    <row r="15" spans="1:16" ht="43.5" customHeight="1" x14ac:dyDescent="0.45">
      <c r="A15" s="365">
        <v>6</v>
      </c>
      <c r="B15" s="362"/>
      <c r="C15" s="334" t="s">
        <v>202</v>
      </c>
      <c r="D15" s="334" t="s">
        <v>203</v>
      </c>
      <c r="E15" s="332" t="s">
        <v>204</v>
      </c>
      <c r="F15" s="332" t="s">
        <v>27</v>
      </c>
      <c r="G15" s="347">
        <v>23008376</v>
      </c>
      <c r="H15" s="108" t="s">
        <v>194</v>
      </c>
      <c r="I15" s="364">
        <v>120000</v>
      </c>
      <c r="J15" s="112">
        <v>4.234</v>
      </c>
      <c r="K15" s="112">
        <v>4.3879999999999999</v>
      </c>
      <c r="L15" s="107">
        <f>(K15-J15)*I15</f>
        <v>18479.999999999989</v>
      </c>
      <c r="M15" s="109"/>
    </row>
    <row r="16" spans="1:16" ht="37.5" customHeight="1" x14ac:dyDescent="0.45">
      <c r="A16" s="366"/>
      <c r="B16" s="362"/>
      <c r="C16" s="286"/>
      <c r="D16" s="286"/>
      <c r="E16" s="286"/>
      <c r="F16" s="286"/>
      <c r="G16" s="330"/>
      <c r="H16" s="108" t="s">
        <v>195</v>
      </c>
      <c r="I16" s="231"/>
      <c r="J16" s="112">
        <v>723.51300000000003</v>
      </c>
      <c r="K16" s="112">
        <v>748.33</v>
      </c>
      <c r="L16" s="107">
        <f>(K16-J16)*I15</f>
        <v>2978040.0000000009</v>
      </c>
      <c r="M16" s="109"/>
    </row>
    <row r="17" spans="1:16" ht="36" customHeight="1" x14ac:dyDescent="0.2">
      <c r="A17" s="367"/>
      <c r="B17" s="362"/>
      <c r="C17" s="231"/>
      <c r="D17" s="231"/>
      <c r="E17" s="231"/>
      <c r="F17" s="231"/>
      <c r="G17" s="331"/>
      <c r="H17" s="108"/>
      <c r="I17" s="333" t="s">
        <v>205</v>
      </c>
      <c r="J17" s="255"/>
      <c r="K17" s="256"/>
      <c r="L17" s="107">
        <f>+L16-L15</f>
        <v>2959560.0000000009</v>
      </c>
      <c r="M17" s="109"/>
    </row>
    <row r="18" spans="1:16" ht="32.25" customHeight="1" x14ac:dyDescent="0.45">
      <c r="A18" s="332">
        <v>7</v>
      </c>
      <c r="B18" s="362"/>
      <c r="C18" s="334" t="s">
        <v>206</v>
      </c>
      <c r="D18" s="334" t="s">
        <v>207</v>
      </c>
      <c r="E18" s="334" t="s">
        <v>204</v>
      </c>
      <c r="F18" s="332" t="s">
        <v>208</v>
      </c>
      <c r="G18" s="329">
        <v>22011761</v>
      </c>
      <c r="H18" s="108" t="s">
        <v>194</v>
      </c>
      <c r="I18" s="364">
        <v>6000</v>
      </c>
      <c r="J18" s="112">
        <v>4.8410000000000002</v>
      </c>
      <c r="K18" s="112">
        <v>4.9960000000000004</v>
      </c>
      <c r="L18" s="107">
        <f>(K18-J18)*I18</f>
        <v>930.00000000000148</v>
      </c>
      <c r="M18" s="109"/>
    </row>
    <row r="19" spans="1:16" ht="31.5" customHeight="1" x14ac:dyDescent="0.45">
      <c r="A19" s="286"/>
      <c r="B19" s="362"/>
      <c r="C19" s="286"/>
      <c r="D19" s="286"/>
      <c r="E19" s="286"/>
      <c r="F19" s="286"/>
      <c r="G19" s="330"/>
      <c r="H19" s="108" t="s">
        <v>195</v>
      </c>
      <c r="I19" s="231"/>
      <c r="J19" s="112">
        <v>696.70100000000002</v>
      </c>
      <c r="K19" s="112">
        <v>719.43600000000004</v>
      </c>
      <c r="L19" s="107">
        <f>(K19-J19)*I18</f>
        <v>136410.00000000009</v>
      </c>
      <c r="M19" s="109"/>
    </row>
    <row r="20" spans="1:16" ht="39" customHeight="1" x14ac:dyDescent="0.2">
      <c r="A20" s="231"/>
      <c r="B20" s="362"/>
      <c r="C20" s="231"/>
      <c r="D20" s="231"/>
      <c r="E20" s="231"/>
      <c r="F20" s="231"/>
      <c r="G20" s="331"/>
      <c r="H20" s="108"/>
      <c r="I20" s="333" t="s">
        <v>205</v>
      </c>
      <c r="J20" s="255"/>
      <c r="K20" s="256"/>
      <c r="L20" s="107">
        <f>+L19-L18</f>
        <v>135480.00000000009</v>
      </c>
      <c r="M20" s="109"/>
      <c r="P20" s="113">
        <f>(L32+L33-L10-L11)/(L32+L33)*100</f>
        <v>0.68073519400961024</v>
      </c>
    </row>
    <row r="21" spans="1:16" ht="40.5" customHeight="1" x14ac:dyDescent="0.2">
      <c r="A21" s="332">
        <v>8</v>
      </c>
      <c r="B21" s="362"/>
      <c r="C21" s="334" t="s">
        <v>209</v>
      </c>
      <c r="D21" s="334" t="s">
        <v>210</v>
      </c>
      <c r="E21" s="334" t="s">
        <v>204</v>
      </c>
      <c r="F21" s="332" t="s">
        <v>211</v>
      </c>
      <c r="G21" s="329">
        <v>22011731</v>
      </c>
      <c r="H21" s="108" t="s">
        <v>194</v>
      </c>
      <c r="I21" s="332">
        <v>25000</v>
      </c>
      <c r="J21" s="114">
        <v>3.6789999999999998</v>
      </c>
      <c r="K21" s="114">
        <v>3.794</v>
      </c>
      <c r="L21" s="107">
        <f>(K21-J21)*I21</f>
        <v>2875.0000000000055</v>
      </c>
      <c r="M21" s="109"/>
    </row>
    <row r="22" spans="1:16" ht="28.5" customHeight="1" x14ac:dyDescent="0.2">
      <c r="A22" s="286"/>
      <c r="B22" s="362"/>
      <c r="C22" s="286"/>
      <c r="D22" s="286"/>
      <c r="E22" s="286"/>
      <c r="F22" s="286"/>
      <c r="G22" s="330"/>
      <c r="H22" s="108" t="s">
        <v>195</v>
      </c>
      <c r="I22" s="231"/>
      <c r="J22" s="109">
        <v>652.07299999999998</v>
      </c>
      <c r="K22" s="109">
        <v>674.07299999999998</v>
      </c>
      <c r="L22" s="107">
        <f>(K22-J22)*I21</f>
        <v>550000</v>
      </c>
      <c r="M22" s="109"/>
    </row>
    <row r="23" spans="1:16" ht="60.75" customHeight="1" x14ac:dyDescent="0.2">
      <c r="A23" s="231"/>
      <c r="B23" s="362"/>
      <c r="C23" s="231"/>
      <c r="D23" s="231"/>
      <c r="E23" s="231"/>
      <c r="F23" s="231"/>
      <c r="G23" s="331"/>
      <c r="H23" s="108"/>
      <c r="I23" s="333" t="s">
        <v>205</v>
      </c>
      <c r="J23" s="255"/>
      <c r="K23" s="256"/>
      <c r="L23" s="107">
        <f>+L22-L21</f>
        <v>547125</v>
      </c>
      <c r="M23" s="109"/>
    </row>
    <row r="24" spans="1:16" ht="51.75" customHeight="1" x14ac:dyDescent="0.2">
      <c r="A24" s="332">
        <v>9</v>
      </c>
      <c r="B24" s="362"/>
      <c r="C24" s="334" t="s">
        <v>278</v>
      </c>
      <c r="D24" s="334" t="s">
        <v>210</v>
      </c>
      <c r="E24" s="334" t="s">
        <v>204</v>
      </c>
      <c r="F24" s="332" t="s">
        <v>211</v>
      </c>
      <c r="G24" s="329">
        <v>25004825</v>
      </c>
      <c r="H24" s="108" t="s">
        <v>194</v>
      </c>
      <c r="I24" s="332">
        <v>25000</v>
      </c>
      <c r="J24" s="114">
        <v>32.765999999999998</v>
      </c>
      <c r="K24" s="114">
        <v>32.851999999999997</v>
      </c>
      <c r="L24" s="107">
        <f>(K24-J24)*I24</f>
        <v>2149.9999999999632</v>
      </c>
      <c r="M24" s="109"/>
    </row>
    <row r="25" spans="1:16" ht="34.5" customHeight="1" x14ac:dyDescent="0.2">
      <c r="A25" s="286"/>
      <c r="B25" s="362"/>
      <c r="C25" s="286"/>
      <c r="D25" s="286"/>
      <c r="E25" s="286"/>
      <c r="F25" s="286"/>
      <c r="G25" s="330"/>
      <c r="H25" s="108" t="s">
        <v>195</v>
      </c>
      <c r="I25" s="231"/>
      <c r="J25" s="109">
        <v>68.534999999999997</v>
      </c>
      <c r="K25" s="114">
        <v>95.31</v>
      </c>
      <c r="L25" s="107">
        <f>(K25-J25)*I24</f>
        <v>669375.00000000012</v>
      </c>
      <c r="M25" s="109"/>
    </row>
    <row r="26" spans="1:16" ht="60.75" customHeight="1" x14ac:dyDescent="0.2">
      <c r="A26" s="231"/>
      <c r="B26" s="363"/>
      <c r="C26" s="231"/>
      <c r="D26" s="231"/>
      <c r="E26" s="231"/>
      <c r="F26" s="231"/>
      <c r="G26" s="331"/>
      <c r="H26" s="108"/>
      <c r="I26" s="333" t="s">
        <v>205</v>
      </c>
      <c r="J26" s="255"/>
      <c r="K26" s="256"/>
      <c r="L26" s="107">
        <f>+L25-L24</f>
        <v>667225.00000000012</v>
      </c>
      <c r="M26" s="109"/>
    </row>
    <row r="27" spans="1:16" ht="42.75" customHeight="1" x14ac:dyDescent="0.45">
      <c r="A27" s="102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4"/>
      <c r="M27" s="104"/>
    </row>
    <row r="28" spans="1:16" ht="70.5" customHeight="1" x14ac:dyDescent="0.2">
      <c r="A28" s="346" t="s">
        <v>212</v>
      </c>
      <c r="B28" s="255"/>
      <c r="C28" s="255"/>
      <c r="D28" s="255"/>
      <c r="E28" s="255"/>
      <c r="F28" s="255"/>
      <c r="G28" s="255"/>
      <c r="H28" s="255"/>
      <c r="I28" s="255"/>
      <c r="J28" s="255"/>
      <c r="K28" s="255"/>
      <c r="L28" s="255"/>
      <c r="M28" s="256"/>
    </row>
    <row r="29" spans="1:16" ht="139.5" customHeight="1" x14ac:dyDescent="0.45">
      <c r="A29" s="105" t="s">
        <v>179</v>
      </c>
      <c r="B29" s="106" t="s">
        <v>180</v>
      </c>
      <c r="C29" s="106" t="s">
        <v>213</v>
      </c>
      <c r="D29" s="106" t="s">
        <v>214</v>
      </c>
      <c r="E29" s="106" t="s">
        <v>183</v>
      </c>
      <c r="F29" s="106" t="s">
        <v>184</v>
      </c>
      <c r="G29" s="106" t="s">
        <v>185</v>
      </c>
      <c r="H29" s="107" t="s">
        <v>186</v>
      </c>
      <c r="I29" s="107" t="s">
        <v>187</v>
      </c>
      <c r="J29" s="107" t="s">
        <v>188</v>
      </c>
      <c r="K29" s="107" t="s">
        <v>189</v>
      </c>
      <c r="L29" s="127" t="s">
        <v>215</v>
      </c>
      <c r="M29" s="111"/>
    </row>
    <row r="30" spans="1:16" ht="48" customHeight="1" x14ac:dyDescent="0.2">
      <c r="A30" s="365">
        <v>1</v>
      </c>
      <c r="B30" s="334" t="s">
        <v>192</v>
      </c>
      <c r="C30" s="334" t="s">
        <v>216</v>
      </c>
      <c r="D30" s="334" t="s">
        <v>217</v>
      </c>
      <c r="E30" s="334" t="s">
        <v>193</v>
      </c>
      <c r="F30" s="341" t="s">
        <v>35</v>
      </c>
      <c r="G30" s="347" t="s">
        <v>33</v>
      </c>
      <c r="H30" s="108" t="s">
        <v>194</v>
      </c>
      <c r="I30" s="109">
        <v>60000</v>
      </c>
      <c r="J30" s="114">
        <v>402.95800000000003</v>
      </c>
      <c r="K30" s="114">
        <v>412.416</v>
      </c>
      <c r="L30" s="107">
        <f t="shared" ref="L30:L33" si="1">(K30-J30)*I30</f>
        <v>567479.99999999825</v>
      </c>
      <c r="M30" s="109"/>
    </row>
    <row r="31" spans="1:16" ht="42" customHeight="1" x14ac:dyDescent="0.2">
      <c r="A31" s="367"/>
      <c r="B31" s="286"/>
      <c r="C31" s="231"/>
      <c r="D31" s="231"/>
      <c r="E31" s="231"/>
      <c r="F31" s="231"/>
      <c r="G31" s="336"/>
      <c r="H31" s="108" t="s">
        <v>195</v>
      </c>
      <c r="I31" s="109">
        <v>60000</v>
      </c>
      <c r="J31" s="114">
        <v>121.9</v>
      </c>
      <c r="K31" s="114">
        <v>123.142</v>
      </c>
      <c r="L31" s="107">
        <f t="shared" si="1"/>
        <v>74519.999999999418</v>
      </c>
      <c r="M31" s="109"/>
    </row>
    <row r="32" spans="1:16" ht="50.25" customHeight="1" x14ac:dyDescent="0.2">
      <c r="A32" s="365">
        <v>2</v>
      </c>
      <c r="B32" s="286"/>
      <c r="C32" s="334" t="s">
        <v>218</v>
      </c>
      <c r="D32" s="334" t="s">
        <v>219</v>
      </c>
      <c r="E32" s="334" t="s">
        <v>193</v>
      </c>
      <c r="F32" s="341" t="s">
        <v>35</v>
      </c>
      <c r="G32" s="347" t="s">
        <v>39</v>
      </c>
      <c r="H32" s="108" t="s">
        <v>194</v>
      </c>
      <c r="I32" s="109">
        <v>1000</v>
      </c>
      <c r="J32" s="109">
        <v>29462.3</v>
      </c>
      <c r="K32" s="109">
        <v>30433.4</v>
      </c>
      <c r="L32" s="107">
        <f t="shared" si="1"/>
        <v>971100.00000000221</v>
      </c>
      <c r="M32" s="110"/>
    </row>
    <row r="33" spans="1:13" ht="53.25" customHeight="1" x14ac:dyDescent="0.2">
      <c r="A33" s="368"/>
      <c r="B33" s="342"/>
      <c r="C33" s="342"/>
      <c r="D33" s="342"/>
      <c r="E33" s="342"/>
      <c r="F33" s="342"/>
      <c r="G33" s="348"/>
      <c r="H33" s="210" t="s">
        <v>195</v>
      </c>
      <c r="I33" s="209">
        <v>1000</v>
      </c>
      <c r="J33" s="209">
        <v>560.4</v>
      </c>
      <c r="K33" s="209">
        <v>617.6</v>
      </c>
      <c r="L33" s="211">
        <f t="shared" si="1"/>
        <v>57200.000000000044</v>
      </c>
      <c r="M33" s="212"/>
    </row>
    <row r="34" spans="1:13" ht="24" customHeight="1" x14ac:dyDescent="0.2">
      <c r="A34" s="343"/>
      <c r="B34" s="344"/>
      <c r="C34" s="344"/>
      <c r="D34" s="344"/>
      <c r="E34" s="344"/>
      <c r="F34" s="344"/>
      <c r="G34" s="344"/>
      <c r="H34" s="344"/>
      <c r="I34" s="344"/>
      <c r="J34" s="344"/>
      <c r="K34" s="344"/>
      <c r="L34" s="344"/>
      <c r="M34" s="345"/>
    </row>
    <row r="35" spans="1:13" ht="65.25" customHeight="1" x14ac:dyDescent="0.2"/>
    <row r="36" spans="1:13" ht="29.25" customHeight="1" x14ac:dyDescent="0.2"/>
    <row r="37" spans="1:13" ht="27.75" customHeight="1" x14ac:dyDescent="0.2"/>
    <row r="38" spans="1:13" ht="42" customHeight="1" x14ac:dyDescent="0.2">
      <c r="B38" s="338" t="s">
        <v>220</v>
      </c>
      <c r="C38" s="339"/>
      <c r="D38" s="339"/>
      <c r="I38" s="338" t="s">
        <v>221</v>
      </c>
      <c r="J38" s="339"/>
      <c r="K38" s="339"/>
      <c r="L38" s="339"/>
    </row>
    <row r="39" spans="1:13" ht="35.25" customHeight="1" x14ac:dyDescent="0.2">
      <c r="B39" s="338" t="s">
        <v>222</v>
      </c>
      <c r="C39" s="339"/>
      <c r="D39" s="339"/>
      <c r="I39" s="338" t="s">
        <v>223</v>
      </c>
      <c r="J39" s="339"/>
      <c r="K39" s="339"/>
      <c r="L39" s="339"/>
    </row>
    <row r="40" spans="1:13" ht="34.5" customHeight="1" x14ac:dyDescent="0.2">
      <c r="B40" s="338" t="s">
        <v>224</v>
      </c>
      <c r="C40" s="339"/>
      <c r="D40" s="339"/>
      <c r="E40" s="338"/>
      <c r="F40" s="339"/>
      <c r="G40" s="339"/>
      <c r="I40" s="338" t="s">
        <v>225</v>
      </c>
      <c r="J40" s="339"/>
      <c r="K40" s="339"/>
      <c r="L40" s="339"/>
    </row>
    <row r="41" spans="1:13" ht="48.75" customHeight="1" x14ac:dyDescent="0.2">
      <c r="E41" s="338" t="s">
        <v>226</v>
      </c>
      <c r="F41" s="338"/>
      <c r="G41" s="338"/>
      <c r="H41" s="338"/>
      <c r="I41" s="125"/>
      <c r="J41" s="125"/>
      <c r="K41" s="125"/>
      <c r="L41" s="125"/>
    </row>
    <row r="42" spans="1:13" ht="39" customHeight="1" x14ac:dyDescent="0.2">
      <c r="D42" s="340" t="s">
        <v>291</v>
      </c>
      <c r="E42" s="340"/>
      <c r="F42" s="340"/>
      <c r="G42" s="340"/>
      <c r="H42" s="340"/>
      <c r="I42" s="125"/>
      <c r="J42" s="125"/>
      <c r="K42" s="125"/>
      <c r="L42" s="125"/>
    </row>
    <row r="43" spans="1:13" ht="37.5" customHeight="1" x14ac:dyDescent="0.5">
      <c r="E43" s="337" t="s">
        <v>224</v>
      </c>
      <c r="F43" s="337"/>
      <c r="G43" s="337"/>
      <c r="H43" s="337"/>
      <c r="I43" s="2"/>
    </row>
    <row r="44" spans="1:13" ht="37.5" customHeight="1" x14ac:dyDescent="0.2">
      <c r="E44" s="338"/>
      <c r="F44" s="339"/>
      <c r="G44" s="339"/>
      <c r="H44" s="2"/>
      <c r="I44" s="2"/>
    </row>
    <row r="45" spans="1:13" ht="35.25" customHeight="1" x14ac:dyDescent="0.5">
      <c r="E45" s="337"/>
      <c r="F45" s="339"/>
      <c r="G45" s="339"/>
      <c r="H45" s="2"/>
      <c r="I45" s="2"/>
    </row>
    <row r="46" spans="1:13" ht="12.75" customHeight="1" x14ac:dyDescent="0.2"/>
    <row r="47" spans="1:13" ht="12.75" customHeight="1" x14ac:dyDescent="0.2"/>
    <row r="48" spans="1:13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</sheetData>
  <mergeCells count="79">
    <mergeCell ref="A32:A33"/>
    <mergeCell ref="G30:G31"/>
    <mergeCell ref="C24:C26"/>
    <mergeCell ref="D24:D26"/>
    <mergeCell ref="E24:E26"/>
    <mergeCell ref="A24:A26"/>
    <mergeCell ref="A30:A31"/>
    <mergeCell ref="A10:A11"/>
    <mergeCell ref="C10:C11"/>
    <mergeCell ref="D10:D11"/>
    <mergeCell ref="E10:E11"/>
    <mergeCell ref="F10:F11"/>
    <mergeCell ref="I18:I19"/>
    <mergeCell ref="I20:K20"/>
    <mergeCell ref="A15:A17"/>
    <mergeCell ref="C15:C17"/>
    <mergeCell ref="D15:D17"/>
    <mergeCell ref="G15:G17"/>
    <mergeCell ref="C18:C20"/>
    <mergeCell ref="D18:D20"/>
    <mergeCell ref="F18:F20"/>
    <mergeCell ref="G18:G20"/>
    <mergeCell ref="E18:E20"/>
    <mergeCell ref="N9:P9"/>
    <mergeCell ref="A2:M2"/>
    <mergeCell ref="A3:M3"/>
    <mergeCell ref="A4:G4"/>
    <mergeCell ref="I4:L4"/>
    <mergeCell ref="A5:G5"/>
    <mergeCell ref="I5:L5"/>
    <mergeCell ref="E8:E9"/>
    <mergeCell ref="F8:F9"/>
    <mergeCell ref="G8:G9"/>
    <mergeCell ref="A8:A9"/>
    <mergeCell ref="B8:B26"/>
    <mergeCell ref="A18:A20"/>
    <mergeCell ref="F15:F17"/>
    <mergeCell ref="I15:I16"/>
    <mergeCell ref="I17:K17"/>
    <mergeCell ref="E44:G44"/>
    <mergeCell ref="E45:G45"/>
    <mergeCell ref="B38:D38"/>
    <mergeCell ref="F24:F26"/>
    <mergeCell ref="G24:G26"/>
    <mergeCell ref="A28:M28"/>
    <mergeCell ref="B40:D40"/>
    <mergeCell ref="I40:L40"/>
    <mergeCell ref="B39:D39"/>
    <mergeCell ref="I39:L39"/>
    <mergeCell ref="I38:L38"/>
    <mergeCell ref="B30:B33"/>
    <mergeCell ref="G32:G33"/>
    <mergeCell ref="C32:C33"/>
    <mergeCell ref="D32:D33"/>
    <mergeCell ref="E32:E33"/>
    <mergeCell ref="C8:C9"/>
    <mergeCell ref="D8:D9"/>
    <mergeCell ref="E43:H43"/>
    <mergeCell ref="E40:G40"/>
    <mergeCell ref="E41:H41"/>
    <mergeCell ref="D42:H42"/>
    <mergeCell ref="F32:F33"/>
    <mergeCell ref="E15:E17"/>
    <mergeCell ref="G10:G11"/>
    <mergeCell ref="A34:M34"/>
    <mergeCell ref="I24:I25"/>
    <mergeCell ref="I26:K26"/>
    <mergeCell ref="C30:C31"/>
    <mergeCell ref="D30:D31"/>
    <mergeCell ref="E30:E31"/>
    <mergeCell ref="F30:F31"/>
    <mergeCell ref="G21:G23"/>
    <mergeCell ref="I21:I22"/>
    <mergeCell ref="I23:K23"/>
    <mergeCell ref="A21:A23"/>
    <mergeCell ref="C21:C23"/>
    <mergeCell ref="D21:D23"/>
    <mergeCell ref="E21:E23"/>
    <mergeCell ref="F21:F23"/>
  </mergeCells>
  <printOptions horizontalCentered="1"/>
  <pageMargins left="0" right="0" top="0" bottom="0" header="0" footer="0"/>
  <pageSetup paperSize="9" scale="2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100"/>
  <sheetViews>
    <sheetView view="pageBreakPreview" zoomScale="60" workbookViewId="0">
      <selection activeCell="E7" sqref="E7"/>
    </sheetView>
  </sheetViews>
  <sheetFormatPr defaultColWidth="14.42578125" defaultRowHeight="15" customHeight="1" x14ac:dyDescent="0.2"/>
  <cols>
    <col min="1" max="1" width="28.5703125" customWidth="1"/>
    <col min="2" max="2" width="17.7109375" customWidth="1"/>
    <col min="3" max="3" width="19.7109375" customWidth="1"/>
    <col min="4" max="4" width="21.140625" customWidth="1"/>
    <col min="5" max="5" width="21" customWidth="1"/>
    <col min="6" max="6" width="20" customWidth="1"/>
    <col min="7" max="7" width="21.85546875" customWidth="1"/>
    <col min="8" max="8" width="14" customWidth="1"/>
    <col min="9" max="9" width="21.28515625" customWidth="1"/>
    <col min="10" max="10" width="19.140625" customWidth="1"/>
    <col min="11" max="21" width="8" customWidth="1"/>
  </cols>
  <sheetData>
    <row r="1" spans="1:21" ht="45" customHeight="1" x14ac:dyDescent="0.25">
      <c r="A1" s="371" t="s">
        <v>301</v>
      </c>
      <c r="B1" s="372"/>
      <c r="C1" s="372"/>
      <c r="D1" s="372"/>
      <c r="E1" s="372"/>
      <c r="F1" s="372"/>
      <c r="G1" s="372"/>
      <c r="H1" s="372"/>
      <c r="I1" s="372"/>
      <c r="J1" s="372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31.5" customHeight="1" x14ac:dyDescent="0.35">
      <c r="A2" s="146"/>
      <c r="B2" s="146"/>
      <c r="C2" s="146"/>
      <c r="D2" s="146"/>
      <c r="E2" s="146"/>
      <c r="F2" s="146"/>
      <c r="G2" s="146"/>
      <c r="H2" s="146"/>
      <c r="I2" s="146"/>
      <c r="J2" s="146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ht="28.5" customHeight="1" x14ac:dyDescent="0.35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21" ht="127.5" customHeight="1" x14ac:dyDescent="0.25">
      <c r="A4" s="149" t="s">
        <v>227</v>
      </c>
      <c r="B4" s="149" t="s">
        <v>228</v>
      </c>
      <c r="C4" s="149" t="s">
        <v>229</v>
      </c>
      <c r="D4" s="149" t="s">
        <v>230</v>
      </c>
      <c r="E4" s="149" t="s">
        <v>231</v>
      </c>
      <c r="F4" s="149" t="s">
        <v>229</v>
      </c>
      <c r="G4" s="149" t="s">
        <v>230</v>
      </c>
      <c r="H4" s="150" t="s">
        <v>232</v>
      </c>
      <c r="I4" s="150" t="s">
        <v>229</v>
      </c>
      <c r="J4" s="150" t="s">
        <v>233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1:21" ht="43.5" customHeight="1" x14ac:dyDescent="0.25">
      <c r="A5" s="151" t="s">
        <v>234</v>
      </c>
      <c r="B5" s="152">
        <v>67</v>
      </c>
      <c r="C5" s="153">
        <v>46027</v>
      </c>
      <c r="D5" s="154">
        <v>0.83333333333333337</v>
      </c>
      <c r="E5" s="152">
        <v>61</v>
      </c>
      <c r="F5" s="153">
        <v>46030</v>
      </c>
      <c r="G5" s="155">
        <v>0.41666666666666669</v>
      </c>
      <c r="H5" s="374">
        <f>consumption!I51</f>
        <v>10.883333333333333</v>
      </c>
      <c r="I5" s="375">
        <f>consumption!I53</f>
        <v>46046</v>
      </c>
      <c r="J5" s="376">
        <f>consumption!I52</f>
        <v>0.375</v>
      </c>
      <c r="K5" s="45"/>
      <c r="L5" s="47"/>
      <c r="M5" s="47"/>
      <c r="N5" s="115"/>
      <c r="O5" s="116"/>
      <c r="P5" s="47"/>
      <c r="Q5" s="115"/>
      <c r="R5" s="116"/>
      <c r="S5" s="117"/>
      <c r="T5" s="118"/>
      <c r="U5" s="119"/>
    </row>
    <row r="6" spans="1:21" ht="42" customHeight="1" x14ac:dyDescent="0.25">
      <c r="A6" s="151" t="s">
        <v>235</v>
      </c>
      <c r="B6" s="152">
        <v>11.6</v>
      </c>
      <c r="C6" s="153">
        <v>46026</v>
      </c>
      <c r="D6" s="154">
        <v>0.75</v>
      </c>
      <c r="E6" s="152">
        <v>10.8</v>
      </c>
      <c r="F6" s="153">
        <v>46042</v>
      </c>
      <c r="G6" s="155">
        <v>0.41666666666666669</v>
      </c>
      <c r="H6" s="288"/>
      <c r="I6" s="288"/>
      <c r="J6" s="288"/>
      <c r="K6" s="45"/>
      <c r="L6" s="47"/>
      <c r="M6" s="47"/>
      <c r="N6" s="115"/>
      <c r="O6" s="116"/>
      <c r="P6" s="47"/>
      <c r="Q6" s="115"/>
      <c r="R6" s="116"/>
      <c r="S6" s="119"/>
      <c r="T6" s="120"/>
      <c r="U6" s="121"/>
    </row>
    <row r="7" spans="1:21" ht="48" customHeight="1" x14ac:dyDescent="0.25">
      <c r="A7" s="151" t="s">
        <v>236</v>
      </c>
      <c r="B7" s="152">
        <v>11.6</v>
      </c>
      <c r="C7" s="153">
        <v>46031</v>
      </c>
      <c r="D7" s="154">
        <v>0.41666666666666669</v>
      </c>
      <c r="E7" s="152">
        <v>10.8</v>
      </c>
      <c r="F7" s="153">
        <v>46042</v>
      </c>
      <c r="G7" s="155">
        <v>0.41666666666666669</v>
      </c>
      <c r="H7" s="289"/>
      <c r="I7" s="289"/>
      <c r="J7" s="289"/>
      <c r="K7" s="45"/>
      <c r="L7" s="47"/>
      <c r="M7" s="47"/>
      <c r="N7" s="115"/>
      <c r="O7" s="116"/>
      <c r="P7" s="47"/>
      <c r="Q7" s="115"/>
      <c r="R7" s="116"/>
      <c r="S7" s="119"/>
      <c r="T7" s="120"/>
      <c r="U7" s="121"/>
    </row>
    <row r="8" spans="1:21" ht="27" customHeight="1" x14ac:dyDescent="0.35">
      <c r="A8" s="373" t="s">
        <v>237</v>
      </c>
      <c r="B8" s="295"/>
      <c r="C8" s="295"/>
      <c r="D8" s="295"/>
      <c r="E8" s="295"/>
      <c r="F8" s="295"/>
      <c r="G8" s="295"/>
      <c r="H8" s="146"/>
      <c r="I8" s="146"/>
      <c r="J8" s="146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</row>
    <row r="9" spans="1:21" ht="36.75" customHeight="1" x14ac:dyDescent="0.35">
      <c r="A9" s="146"/>
      <c r="B9" s="146"/>
      <c r="C9" s="146"/>
      <c r="D9" s="146"/>
      <c r="E9" s="146"/>
      <c r="F9" s="146"/>
      <c r="G9" s="146"/>
      <c r="H9" s="146"/>
      <c r="I9" s="146"/>
      <c r="J9" s="146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</row>
    <row r="10" spans="1:21" ht="42" customHeight="1" x14ac:dyDescent="0.35">
      <c r="A10" s="146"/>
      <c r="B10" s="146"/>
      <c r="C10" s="146"/>
      <c r="D10" s="146"/>
      <c r="E10" s="146"/>
      <c r="F10" s="146"/>
      <c r="G10" s="146"/>
      <c r="H10" s="146"/>
      <c r="I10" s="146"/>
      <c r="J10" s="146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</row>
    <row r="11" spans="1:21" ht="102.75" customHeight="1" x14ac:dyDescent="0.35">
      <c r="A11" s="149" t="s">
        <v>238</v>
      </c>
      <c r="B11" s="149" t="s">
        <v>239</v>
      </c>
      <c r="C11" s="149" t="s">
        <v>240</v>
      </c>
      <c r="D11" s="149" t="s">
        <v>241</v>
      </c>
      <c r="E11" s="149" t="s">
        <v>242</v>
      </c>
      <c r="F11" s="149" t="s">
        <v>243</v>
      </c>
      <c r="G11" s="149" t="s">
        <v>244</v>
      </c>
      <c r="H11" s="146"/>
      <c r="I11" s="146"/>
      <c r="J11" s="146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</row>
    <row r="12" spans="1:21" ht="43.5" customHeight="1" x14ac:dyDescent="0.35">
      <c r="A12" s="151" t="s">
        <v>234</v>
      </c>
      <c r="B12" s="151">
        <v>1</v>
      </c>
      <c r="C12" s="151">
        <v>0</v>
      </c>
      <c r="D12" s="151">
        <v>2</v>
      </c>
      <c r="E12" s="369" t="s">
        <v>245</v>
      </c>
      <c r="F12" s="370">
        <f>consumption!M8/1000000</f>
        <v>2.3220000000000001</v>
      </c>
      <c r="G12" s="370">
        <f>consumption!M18/1000000</f>
        <v>0.48149999999999987</v>
      </c>
      <c r="H12" s="146"/>
      <c r="I12" s="146"/>
      <c r="J12" s="146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</row>
    <row r="13" spans="1:21" ht="61.5" customHeight="1" x14ac:dyDescent="0.35">
      <c r="A13" s="151" t="s">
        <v>138</v>
      </c>
      <c r="B13" s="151">
        <v>2</v>
      </c>
      <c r="C13" s="151">
        <v>8</v>
      </c>
      <c r="D13" s="151">
        <v>2</v>
      </c>
      <c r="E13" s="289"/>
      <c r="F13" s="289"/>
      <c r="G13" s="289"/>
      <c r="H13" s="146"/>
      <c r="I13" s="146"/>
      <c r="J13" s="146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</row>
    <row r="14" spans="1:21" ht="13.5" customHeight="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</row>
    <row r="15" spans="1:21" ht="13.5" customHeight="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</row>
    <row r="16" spans="1:21" ht="13.5" customHeight="1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</row>
    <row r="17" spans="1:21" ht="13.5" customHeight="1" x14ac:dyDescent="0.25">
      <c r="A17" s="45"/>
      <c r="B17" s="45"/>
      <c r="C17" s="45"/>
      <c r="D17" s="45"/>
      <c r="E17" s="45"/>
      <c r="F17" s="45"/>
      <c r="G17" s="97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</row>
    <row r="18" spans="1:21" ht="13.5" customHeight="1" x14ac:dyDescent="0.25">
      <c r="A18" s="45"/>
      <c r="B18" s="45"/>
      <c r="C18" s="45"/>
      <c r="D18" s="45"/>
      <c r="E18" s="45"/>
      <c r="F18" s="45"/>
      <c r="G18" s="97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</row>
    <row r="19" spans="1:21" ht="13.5" customHeight="1" x14ac:dyDescent="0.2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</row>
    <row r="20" spans="1:21" ht="13.5" customHeight="1" x14ac:dyDescent="0.25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</row>
    <row r="21" spans="1:21" ht="13.5" customHeight="1" x14ac:dyDescent="0.25">
      <c r="A21" s="45"/>
      <c r="B21" s="45"/>
      <c r="C21" s="45"/>
      <c r="D21" s="45"/>
      <c r="E21" s="45"/>
      <c r="F21" s="45"/>
      <c r="G21" s="97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</row>
    <row r="22" spans="1:21" ht="13.5" customHeight="1" x14ac:dyDescent="0.25">
      <c r="A22" s="45"/>
      <c r="B22" s="45"/>
      <c r="C22" s="45"/>
      <c r="D22" s="45"/>
      <c r="E22" s="45"/>
      <c r="F22" s="45"/>
      <c r="G22" s="97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</row>
    <row r="23" spans="1:21" ht="13.5" customHeight="1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</row>
    <row r="24" spans="1:21" ht="13.5" customHeight="1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</row>
    <row r="25" spans="1:21" ht="13.5" customHeight="1" x14ac:dyDescent="0.25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</row>
    <row r="26" spans="1:21" ht="13.5" customHeight="1" x14ac:dyDescent="0.2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</row>
    <row r="27" spans="1:21" ht="13.5" customHeight="1" x14ac:dyDescent="0.2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</row>
    <row r="28" spans="1:21" ht="13.5" customHeight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</row>
    <row r="29" spans="1:21" ht="13.5" customHeight="1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</row>
    <row r="30" spans="1:21" ht="13.5" customHeight="1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</row>
    <row r="31" spans="1:21" ht="13.5" customHeight="1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</row>
    <row r="32" spans="1:21" ht="13.5" customHeight="1" x14ac:dyDescent="0.25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</row>
    <row r="33" spans="1:21" ht="13.5" customHeight="1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</row>
    <row r="34" spans="1:21" ht="13.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</row>
    <row r="35" spans="1:21" ht="13.5" customHeigh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</row>
    <row r="36" spans="1:21" ht="13.5" customHeight="1" x14ac:dyDescent="0.2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</row>
    <row r="37" spans="1:21" ht="13.5" customHeight="1" x14ac:dyDescent="0.25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</row>
    <row r="38" spans="1:21" ht="13.5" customHeight="1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</row>
    <row r="39" spans="1:21" ht="13.5" customHeight="1" x14ac:dyDescent="0.25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</row>
    <row r="40" spans="1:21" ht="13.5" customHeight="1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</row>
    <row r="41" spans="1:21" ht="13.5" customHeight="1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</row>
    <row r="42" spans="1:21" ht="13.5" customHeight="1" x14ac:dyDescent="0.25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</row>
    <row r="43" spans="1:21" ht="13.5" customHeight="1" x14ac:dyDescent="0.25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</row>
    <row r="44" spans="1:21" ht="13.5" customHeight="1" x14ac:dyDescent="0.25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</row>
    <row r="45" spans="1:21" ht="13.5" customHeight="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</row>
    <row r="46" spans="1:21" ht="13.5" customHeight="1" x14ac:dyDescent="0.25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</row>
    <row r="47" spans="1:21" ht="13.5" customHeight="1" x14ac:dyDescent="0.25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</row>
    <row r="48" spans="1:21" ht="13.5" customHeight="1" x14ac:dyDescent="0.25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ht="13.5" customHeight="1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</row>
    <row r="50" spans="1:21" ht="13.5" customHeight="1" x14ac:dyDescent="0.25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</row>
    <row r="51" spans="1:21" ht="13.5" customHeight="1" x14ac:dyDescent="0.25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</row>
    <row r="52" spans="1:21" ht="13.5" customHeight="1" x14ac:dyDescent="0.25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</row>
    <row r="53" spans="1:21" ht="13.5" customHeight="1" x14ac:dyDescent="0.25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21" ht="13.5" customHeight="1" x14ac:dyDescent="0.25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</row>
    <row r="55" spans="1:21" ht="13.5" customHeight="1" x14ac:dyDescent="0.25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</row>
    <row r="56" spans="1:21" ht="13.5" customHeight="1" x14ac:dyDescent="0.25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</row>
    <row r="57" spans="1:21" ht="13.5" customHeight="1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</row>
    <row r="58" spans="1:21" ht="13.5" customHeight="1" x14ac:dyDescent="0.25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</row>
    <row r="59" spans="1:21" ht="13.5" customHeight="1" x14ac:dyDescent="0.25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</row>
    <row r="60" spans="1:21" ht="13.5" customHeight="1" x14ac:dyDescent="0.25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</row>
    <row r="61" spans="1:21" ht="13.5" customHeight="1" x14ac:dyDescent="0.25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</row>
    <row r="62" spans="1:21" ht="13.5" customHeight="1" x14ac:dyDescent="0.25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</row>
    <row r="63" spans="1:21" ht="13.5" customHeight="1" x14ac:dyDescent="0.25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</row>
    <row r="64" spans="1:21" ht="13.5" customHeight="1" x14ac:dyDescent="0.25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</row>
    <row r="65" spans="1:21" ht="13.5" customHeight="1" x14ac:dyDescent="0.25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ht="13.5" customHeight="1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</row>
    <row r="67" spans="1:21" ht="13.5" customHeight="1" x14ac:dyDescent="0.25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</row>
    <row r="68" spans="1:21" ht="13.5" customHeight="1" x14ac:dyDescent="0.25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</row>
    <row r="69" spans="1:21" ht="13.5" customHeight="1" x14ac:dyDescent="0.25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  <c r="T69" s="45"/>
      <c r="U69" s="45"/>
    </row>
    <row r="70" spans="1:21" ht="13.5" customHeight="1" x14ac:dyDescent="0.25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21" ht="13.5" customHeight="1" x14ac:dyDescent="0.25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</row>
    <row r="72" spans="1:21" ht="13.5" customHeight="1" x14ac:dyDescent="0.25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</row>
    <row r="73" spans="1:21" ht="13.5" customHeight="1" x14ac:dyDescent="0.25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</row>
    <row r="74" spans="1:21" ht="13.5" customHeight="1" x14ac:dyDescent="0.25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</row>
    <row r="75" spans="1:21" ht="13.5" customHeight="1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</row>
    <row r="76" spans="1:21" ht="13.5" customHeight="1" x14ac:dyDescent="0.25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</row>
    <row r="77" spans="1:21" ht="13.5" customHeight="1" x14ac:dyDescent="0.25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</row>
    <row r="78" spans="1:21" ht="13.5" customHeight="1" x14ac:dyDescent="0.25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</row>
    <row r="79" spans="1:21" ht="13.5" customHeight="1" x14ac:dyDescent="0.25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</row>
    <row r="80" spans="1:21" ht="13.5" customHeight="1" x14ac:dyDescent="0.25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</row>
    <row r="81" spans="1:21" ht="13.5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</row>
    <row r="82" spans="1:21" ht="13.5" customHeight="1" x14ac:dyDescent="0.25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</row>
    <row r="83" spans="1:21" ht="13.5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</row>
    <row r="84" spans="1:21" ht="13.5" customHeight="1" x14ac:dyDescent="0.25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</row>
    <row r="85" spans="1:21" ht="13.5" customHeight="1" x14ac:dyDescent="0.25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</row>
    <row r="86" spans="1:21" ht="13.5" customHeight="1" x14ac:dyDescent="0.25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</row>
    <row r="87" spans="1:21" ht="13.5" customHeight="1" x14ac:dyDescent="0.25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</row>
    <row r="88" spans="1:21" ht="13.5" customHeight="1" x14ac:dyDescent="0.25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</row>
    <row r="89" spans="1:21" ht="13.5" customHeight="1" x14ac:dyDescent="0.25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</row>
    <row r="90" spans="1:21" ht="13.5" customHeight="1" x14ac:dyDescent="0.25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</row>
    <row r="91" spans="1:21" ht="13.5" customHeight="1" x14ac:dyDescent="0.25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</row>
    <row r="92" spans="1:21" ht="13.5" customHeight="1" x14ac:dyDescent="0.25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</row>
    <row r="93" spans="1:21" ht="13.5" customHeight="1" x14ac:dyDescent="0.25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</row>
    <row r="94" spans="1:21" ht="13.5" customHeight="1" x14ac:dyDescent="0.25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</row>
    <row r="95" spans="1:21" ht="13.5" customHeight="1" x14ac:dyDescent="0.25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</row>
    <row r="96" spans="1:21" ht="13.5" customHeight="1" x14ac:dyDescent="0.25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</row>
    <row r="97" spans="1:21" ht="13.5" customHeight="1" x14ac:dyDescent="0.25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</row>
    <row r="98" spans="1:21" ht="13.5" customHeight="1" x14ac:dyDescent="0.25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</row>
    <row r="99" spans="1:21" ht="13.5" customHeight="1" x14ac:dyDescent="0.25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</row>
    <row r="100" spans="1:21" ht="13.5" customHeight="1" x14ac:dyDescent="0.25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</row>
  </sheetData>
  <mergeCells count="8">
    <mergeCell ref="E12:E13"/>
    <mergeCell ref="F12:F13"/>
    <mergeCell ref="G12:G13"/>
    <mergeCell ref="A1:J1"/>
    <mergeCell ref="A8:G8"/>
    <mergeCell ref="H5:H7"/>
    <mergeCell ref="I5:I7"/>
    <mergeCell ref="J5:J7"/>
  </mergeCells>
  <printOptions horizontalCentered="1"/>
  <pageMargins left="0.35433070866141736" right="0.11811023622047245" top="0.98425196850393704" bottom="0.98425196850393704" header="0" footer="0"/>
  <pageSetup paperSize="9" scale="6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02"/>
  <sheetViews>
    <sheetView view="pageBreakPreview" zoomScale="60" workbookViewId="0">
      <selection activeCell="E11" sqref="E11"/>
    </sheetView>
  </sheetViews>
  <sheetFormatPr defaultColWidth="14.42578125" defaultRowHeight="15" customHeight="1" x14ac:dyDescent="0.2"/>
  <cols>
    <col min="1" max="1" width="12" customWidth="1"/>
    <col min="2" max="2" width="24.42578125" customWidth="1"/>
    <col min="3" max="3" width="19.28515625" customWidth="1"/>
    <col min="4" max="4" width="20.140625" customWidth="1"/>
    <col min="5" max="5" width="19" customWidth="1"/>
    <col min="6" max="6" width="131.28515625" customWidth="1"/>
    <col min="7" max="7" width="58.7109375" customWidth="1"/>
    <col min="8" max="9" width="8.7109375" hidden="1" customWidth="1"/>
    <col min="10" max="12" width="7.85546875" customWidth="1"/>
  </cols>
  <sheetData>
    <row r="1" spans="1:12" ht="28.5" customHeight="1" x14ac:dyDescent="0.2">
      <c r="A1" s="122"/>
      <c r="B1" s="122"/>
      <c r="C1" s="122"/>
      <c r="D1" s="122"/>
      <c r="E1" s="122"/>
      <c r="F1" s="122"/>
      <c r="G1" s="122"/>
    </row>
    <row r="2" spans="1:12" ht="37.5" customHeight="1" x14ac:dyDescent="0.2">
      <c r="A2" s="377" t="s">
        <v>246</v>
      </c>
      <c r="B2" s="301"/>
      <c r="C2" s="301"/>
      <c r="D2" s="301"/>
      <c r="E2" s="301"/>
      <c r="F2" s="301"/>
      <c r="G2" s="301"/>
      <c r="H2" s="33"/>
      <c r="I2" s="33"/>
    </row>
    <row r="3" spans="1:12" ht="25.5" x14ac:dyDescent="0.2">
      <c r="A3" s="156"/>
      <c r="B3" s="156"/>
      <c r="C3" s="156"/>
      <c r="D3" s="156"/>
      <c r="E3" s="156"/>
      <c r="F3" s="156"/>
      <c r="G3" s="156"/>
    </row>
    <row r="4" spans="1:12" ht="32.25" customHeight="1" x14ac:dyDescent="0.2">
      <c r="A4" s="378" t="s">
        <v>247</v>
      </c>
      <c r="B4" s="379"/>
      <c r="C4" s="379"/>
      <c r="D4" s="379"/>
      <c r="E4" s="379"/>
      <c r="F4" s="379"/>
      <c r="G4" s="380"/>
    </row>
    <row r="5" spans="1:12" ht="41.25" customHeight="1" x14ac:dyDescent="0.2">
      <c r="A5" s="157" t="s">
        <v>248</v>
      </c>
      <c r="B5" s="157" t="s">
        <v>229</v>
      </c>
      <c r="C5" s="157" t="s">
        <v>249</v>
      </c>
      <c r="D5" s="157" t="s">
        <v>250</v>
      </c>
      <c r="E5" s="157" t="s">
        <v>251</v>
      </c>
      <c r="F5" s="158" t="s">
        <v>252</v>
      </c>
      <c r="G5" s="158" t="s">
        <v>253</v>
      </c>
      <c r="H5" s="123"/>
      <c r="I5" s="123"/>
      <c r="J5" s="123"/>
      <c r="K5" s="123"/>
      <c r="L5" s="123"/>
    </row>
    <row r="6" spans="1:12" ht="43.5" customHeight="1" x14ac:dyDescent="0.2">
      <c r="A6" s="157">
        <v>1</v>
      </c>
      <c r="B6" s="159"/>
      <c r="C6" s="160"/>
      <c r="D6" s="160"/>
      <c r="E6" s="225"/>
      <c r="F6" s="192"/>
      <c r="G6" s="203" t="s">
        <v>290</v>
      </c>
      <c r="H6" s="123"/>
      <c r="I6" s="123"/>
      <c r="J6" s="123"/>
      <c r="K6" s="123"/>
      <c r="L6" s="123"/>
    </row>
    <row r="7" spans="1:12" ht="46.5" customHeight="1" x14ac:dyDescent="0.2">
      <c r="A7" s="384" t="s">
        <v>254</v>
      </c>
      <c r="B7" s="379"/>
      <c r="C7" s="379"/>
      <c r="D7" s="379"/>
      <c r="E7" s="379"/>
      <c r="F7" s="379"/>
      <c r="G7" s="382"/>
      <c r="H7" s="123"/>
      <c r="I7" s="123"/>
      <c r="J7" s="123"/>
      <c r="K7" s="123"/>
      <c r="L7" s="123"/>
    </row>
    <row r="8" spans="1:12" ht="41.25" customHeight="1" x14ac:dyDescent="0.2">
      <c r="A8" s="157" t="s">
        <v>248</v>
      </c>
      <c r="B8" s="157" t="s">
        <v>229</v>
      </c>
      <c r="C8" s="157" t="s">
        <v>249</v>
      </c>
      <c r="D8" s="157" t="s">
        <v>250</v>
      </c>
      <c r="E8" s="157" t="s">
        <v>251</v>
      </c>
      <c r="F8" s="158" t="s">
        <v>252</v>
      </c>
      <c r="G8" s="158" t="s">
        <v>253</v>
      </c>
      <c r="H8" s="123"/>
      <c r="I8" s="123"/>
      <c r="J8" s="123"/>
      <c r="K8" s="123"/>
      <c r="L8" s="123"/>
    </row>
    <row r="9" spans="1:12" ht="40.5" customHeight="1" x14ac:dyDescent="0.2">
      <c r="A9" s="157"/>
      <c r="B9" s="159"/>
      <c r="C9" s="160"/>
      <c r="D9" s="160"/>
      <c r="E9" s="225"/>
      <c r="F9" s="192"/>
      <c r="G9" s="203"/>
      <c r="H9" s="123"/>
      <c r="I9" s="123"/>
      <c r="J9" s="123"/>
      <c r="K9" s="123"/>
      <c r="L9" s="123"/>
    </row>
    <row r="10" spans="1:12" ht="48.75" customHeight="1" x14ac:dyDescent="0.2">
      <c r="A10" s="381" t="s">
        <v>255</v>
      </c>
      <c r="B10" s="379"/>
      <c r="C10" s="379"/>
      <c r="D10" s="379"/>
      <c r="E10" s="379"/>
      <c r="F10" s="379"/>
      <c r="G10" s="382"/>
      <c r="H10" s="123"/>
      <c r="I10" s="123"/>
      <c r="J10" s="123"/>
      <c r="K10" s="123"/>
      <c r="L10" s="123"/>
    </row>
    <row r="11" spans="1:12" ht="45" customHeight="1" x14ac:dyDescent="0.2">
      <c r="A11" s="157" t="s">
        <v>248</v>
      </c>
      <c r="B11" s="157" t="s">
        <v>229</v>
      </c>
      <c r="C11" s="157" t="s">
        <v>249</v>
      </c>
      <c r="D11" s="157" t="s">
        <v>250</v>
      </c>
      <c r="E11" s="157" t="s">
        <v>251</v>
      </c>
      <c r="F11" s="157" t="s">
        <v>252</v>
      </c>
      <c r="G11" s="157" t="s">
        <v>253</v>
      </c>
      <c r="H11" s="123"/>
      <c r="I11" s="123"/>
      <c r="J11" s="123"/>
      <c r="K11" s="123"/>
      <c r="L11" s="123"/>
    </row>
    <row r="12" spans="1:12" ht="33.75" customHeight="1" x14ac:dyDescent="0.2">
      <c r="A12" s="157"/>
      <c r="B12" s="159"/>
      <c r="C12" s="160"/>
      <c r="D12" s="160"/>
      <c r="E12" s="160"/>
      <c r="F12" s="217"/>
      <c r="G12" s="192"/>
      <c r="H12" s="123"/>
      <c r="I12" s="123"/>
      <c r="J12" s="123"/>
      <c r="K12" s="123"/>
      <c r="L12" s="123"/>
    </row>
    <row r="13" spans="1:12" ht="41.25" customHeight="1" x14ac:dyDescent="0.2">
      <c r="A13" s="381" t="s">
        <v>256</v>
      </c>
      <c r="B13" s="379"/>
      <c r="C13" s="379"/>
      <c r="D13" s="379"/>
      <c r="E13" s="383"/>
      <c r="F13" s="383"/>
      <c r="G13" s="380"/>
      <c r="H13" s="123"/>
      <c r="I13" s="123"/>
      <c r="J13" s="123"/>
      <c r="K13" s="123"/>
      <c r="L13" s="123"/>
    </row>
    <row r="14" spans="1:12" ht="46.5" customHeight="1" x14ac:dyDescent="0.2">
      <c r="A14" s="157" t="s">
        <v>248</v>
      </c>
      <c r="B14" s="157" t="s">
        <v>229</v>
      </c>
      <c r="C14" s="157" t="s">
        <v>249</v>
      </c>
      <c r="D14" s="214" t="s">
        <v>250</v>
      </c>
      <c r="E14" s="203" t="s">
        <v>251</v>
      </c>
      <c r="F14" s="203" t="s">
        <v>252</v>
      </c>
      <c r="G14" s="204" t="s">
        <v>253</v>
      </c>
      <c r="H14" s="123"/>
      <c r="I14" s="123"/>
      <c r="J14" s="123"/>
      <c r="K14" s="123"/>
      <c r="L14" s="123"/>
    </row>
    <row r="15" spans="1:12" ht="62.25" customHeight="1" x14ac:dyDescent="0.2">
      <c r="A15" s="157">
        <v>1</v>
      </c>
      <c r="B15" s="159">
        <v>46027</v>
      </c>
      <c r="C15" s="160">
        <v>0.55555555555555558</v>
      </c>
      <c r="D15" s="206">
        <v>0.5625</v>
      </c>
      <c r="E15" s="216">
        <v>6.9444444444444441E-3</v>
      </c>
      <c r="F15" s="192" t="s">
        <v>334</v>
      </c>
      <c r="G15" s="203" t="s">
        <v>289</v>
      </c>
      <c r="H15" s="123"/>
      <c r="I15" s="123"/>
      <c r="J15" s="123"/>
      <c r="K15" s="123"/>
      <c r="L15" s="123"/>
    </row>
    <row r="16" spans="1:12" ht="39" customHeight="1" x14ac:dyDescent="0.2">
      <c r="A16" s="157">
        <v>2</v>
      </c>
      <c r="B16" s="159">
        <v>46046</v>
      </c>
      <c r="C16" s="160">
        <v>0.38194444444444442</v>
      </c>
      <c r="D16" s="206">
        <v>0.3923611111111111</v>
      </c>
      <c r="E16" s="216">
        <v>1.0416666666666666E-2</v>
      </c>
      <c r="F16" s="192" t="s">
        <v>336</v>
      </c>
      <c r="G16" s="203" t="s">
        <v>289</v>
      </c>
      <c r="H16" s="123"/>
      <c r="I16" s="123"/>
      <c r="J16" s="123"/>
      <c r="K16" s="123"/>
      <c r="L16" s="123"/>
    </row>
    <row r="17" spans="1:12" ht="63.75" customHeight="1" x14ac:dyDescent="0.2">
      <c r="A17" s="157">
        <v>3</v>
      </c>
      <c r="B17" s="159">
        <v>46046</v>
      </c>
      <c r="C17" s="160">
        <v>0.40277777777777773</v>
      </c>
      <c r="D17" s="160">
        <v>0.46527777777777773</v>
      </c>
      <c r="E17" s="226">
        <v>6.25E-2</v>
      </c>
      <c r="F17" s="192" t="s">
        <v>337</v>
      </c>
      <c r="G17" s="192" t="s">
        <v>290</v>
      </c>
      <c r="H17" s="123"/>
      <c r="I17" s="123"/>
      <c r="J17" s="123"/>
      <c r="K17" s="123"/>
      <c r="L17" s="123"/>
    </row>
    <row r="18" spans="1:12" ht="40.5" customHeight="1" x14ac:dyDescent="0.2">
      <c r="A18" s="381" t="s">
        <v>257</v>
      </c>
      <c r="B18" s="379"/>
      <c r="C18" s="379"/>
      <c r="D18" s="379"/>
      <c r="E18" s="379"/>
      <c r="F18" s="379"/>
      <c r="G18" s="380"/>
      <c r="H18" s="123"/>
      <c r="I18" s="123"/>
      <c r="J18" s="123"/>
      <c r="K18" s="123"/>
      <c r="L18" s="123"/>
    </row>
    <row r="19" spans="1:12" ht="34.5" customHeight="1" x14ac:dyDescent="0.2">
      <c r="A19" s="157" t="s">
        <v>248</v>
      </c>
      <c r="B19" s="157" t="s">
        <v>229</v>
      </c>
      <c r="C19" s="157" t="s">
        <v>249</v>
      </c>
      <c r="D19" s="157" t="s">
        <v>250</v>
      </c>
      <c r="E19" s="157" t="s">
        <v>251</v>
      </c>
      <c r="F19" s="158" t="s">
        <v>252</v>
      </c>
      <c r="G19" s="158" t="s">
        <v>253</v>
      </c>
      <c r="H19" s="123"/>
      <c r="I19" s="123"/>
    </row>
    <row r="20" spans="1:12" ht="61.5" customHeight="1" x14ac:dyDescent="0.2">
      <c r="A20" s="157">
        <v>1</v>
      </c>
      <c r="B20" s="159">
        <v>46027</v>
      </c>
      <c r="C20" s="160">
        <v>0.37847222222222227</v>
      </c>
      <c r="D20" s="206">
        <v>0.66666666666666663</v>
      </c>
      <c r="E20" s="216">
        <v>0.28819444444444448</v>
      </c>
      <c r="F20" s="192" t="s">
        <v>333</v>
      </c>
      <c r="G20" s="192" t="s">
        <v>290</v>
      </c>
      <c r="H20" s="123"/>
      <c r="I20" s="123"/>
    </row>
    <row r="21" spans="1:12" ht="54.75" customHeight="1" x14ac:dyDescent="0.2">
      <c r="A21" s="157"/>
      <c r="B21" s="159"/>
      <c r="C21" s="160"/>
      <c r="D21" s="206"/>
      <c r="E21" s="216"/>
      <c r="F21" s="192"/>
      <c r="G21" s="203"/>
      <c r="H21" s="123"/>
      <c r="I21" s="123"/>
      <c r="J21" s="123"/>
      <c r="K21" s="123"/>
      <c r="L21" s="123"/>
    </row>
    <row r="22" spans="1:12" ht="12.75" x14ac:dyDescent="0.2">
      <c r="A22" s="123"/>
      <c r="B22" s="123"/>
      <c r="C22" s="123"/>
      <c r="D22" s="123"/>
      <c r="E22" s="123"/>
    </row>
    <row r="23" spans="1:12" ht="21.75" customHeight="1" x14ac:dyDescent="0.2">
      <c r="A23" s="123"/>
      <c r="B23" s="123"/>
      <c r="C23" s="123"/>
      <c r="D23" s="123"/>
      <c r="E23" s="123"/>
    </row>
    <row r="24" spans="1:12" ht="33" customHeight="1" x14ac:dyDescent="0.25">
      <c r="A24" s="123"/>
      <c r="B24" s="123"/>
      <c r="C24" s="123"/>
      <c r="D24" s="123"/>
      <c r="E24" s="123"/>
      <c r="F24" s="129"/>
      <c r="H24" s="124"/>
      <c r="I24" s="124"/>
      <c r="J24" s="124"/>
    </row>
    <row r="25" spans="1:12" ht="27" customHeight="1" x14ac:dyDescent="0.2"/>
    <row r="26" spans="1:12" ht="15.75" customHeight="1" x14ac:dyDescent="0.25">
      <c r="K26" s="124"/>
      <c r="L26" s="124"/>
    </row>
    <row r="27" spans="1:12" ht="15.75" customHeight="1" x14ac:dyDescent="0.2"/>
    <row r="28" spans="1:12" ht="24.75" customHeight="1" x14ac:dyDescent="0.2"/>
    <row r="29" spans="1:12" ht="15.75" customHeight="1" x14ac:dyDescent="0.2"/>
    <row r="30" spans="1:12" ht="15.75" customHeight="1" x14ac:dyDescent="0.2"/>
    <row r="31" spans="1:12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</sheetData>
  <mergeCells count="6">
    <mergeCell ref="A2:G2"/>
    <mergeCell ref="A4:G4"/>
    <mergeCell ref="A10:G10"/>
    <mergeCell ref="A18:G18"/>
    <mergeCell ref="A13:G13"/>
    <mergeCell ref="A7:G7"/>
  </mergeCells>
  <printOptions horizontalCentered="1"/>
  <pageMargins left="0.70866141732283472" right="0.70866141732283472" top="0.74803149606299213" bottom="0.74803149606299213" header="0" footer="0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18"/>
  <sheetViews>
    <sheetView view="pageBreakPreview" zoomScale="60" workbookViewId="0">
      <selection activeCell="A5" sqref="A5:M5"/>
    </sheetView>
  </sheetViews>
  <sheetFormatPr defaultRowHeight="12.75" x14ac:dyDescent="0.2"/>
  <cols>
    <col min="4" max="4" width="20.28515625" customWidth="1"/>
    <col min="6" max="6" width="17.85546875" customWidth="1"/>
    <col min="8" max="8" width="30.28515625" customWidth="1"/>
    <col min="10" max="10" width="17.7109375" customWidth="1"/>
    <col min="13" max="13" width="19" customWidth="1"/>
  </cols>
  <sheetData>
    <row r="1" spans="1:17" ht="21" customHeight="1" x14ac:dyDescent="0.2">
      <c r="A1" s="385"/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</row>
    <row r="2" spans="1:17" ht="21.75" customHeight="1" x14ac:dyDescent="0.2">
      <c r="A2" s="125"/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</row>
    <row r="3" spans="1:17" ht="28.5" x14ac:dyDescent="0.2">
      <c r="A3" s="125"/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</row>
    <row r="4" spans="1:17" ht="28.5" x14ac:dyDescent="0.2">
      <c r="A4" s="125"/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</row>
    <row r="5" spans="1:17" ht="42" customHeight="1" x14ac:dyDescent="0.2">
      <c r="A5" s="390" t="s">
        <v>302</v>
      </c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1"/>
    </row>
    <row r="6" spans="1:17" ht="28.5" x14ac:dyDescent="0.2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</row>
    <row r="7" spans="1:17" ht="28.5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</row>
    <row r="8" spans="1:17" ht="90.75" customHeight="1" x14ac:dyDescent="0.2">
      <c r="A8" s="125"/>
      <c r="B8" s="125"/>
      <c r="C8" s="387" t="s">
        <v>262</v>
      </c>
      <c r="D8" s="387"/>
      <c r="E8" s="387" t="s">
        <v>263</v>
      </c>
      <c r="F8" s="387"/>
      <c r="G8" s="387" t="s">
        <v>264</v>
      </c>
      <c r="H8" s="387"/>
      <c r="I8" s="387" t="s">
        <v>265</v>
      </c>
      <c r="J8" s="387"/>
      <c r="K8" s="387" t="s">
        <v>266</v>
      </c>
      <c r="L8" s="387"/>
      <c r="M8" s="387"/>
    </row>
    <row r="9" spans="1:17" ht="54" customHeight="1" x14ac:dyDescent="0.2">
      <c r="A9" s="125"/>
      <c r="B9" s="125"/>
      <c r="C9" s="388">
        <v>6.4000000000000003E-3</v>
      </c>
      <c r="D9" s="385"/>
      <c r="E9" s="388">
        <v>9.7000000000000003E-3</v>
      </c>
      <c r="F9" s="385"/>
      <c r="G9" s="388">
        <v>3.5999999999999999E-3</v>
      </c>
      <c r="H9" s="385"/>
      <c r="I9" s="388">
        <v>5.3E-3</v>
      </c>
      <c r="J9" s="385"/>
      <c r="K9" s="389">
        <v>1.48</v>
      </c>
      <c r="L9" s="389"/>
      <c r="M9" s="389"/>
      <c r="P9" s="131"/>
      <c r="Q9" s="131"/>
    </row>
    <row r="10" spans="1:17" ht="28.5" x14ac:dyDescent="0.2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</row>
    <row r="11" spans="1:17" ht="28.5" x14ac:dyDescent="0.2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</row>
    <row r="12" spans="1:17" ht="28.5" x14ac:dyDescent="0.2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</row>
    <row r="13" spans="1:17" ht="28.5" x14ac:dyDescent="0.2">
      <c r="A13" s="125"/>
      <c r="B13" s="125"/>
      <c r="C13" s="125"/>
      <c r="D13" s="125"/>
      <c r="E13" s="125"/>
      <c r="F13" s="125"/>
      <c r="G13" s="125"/>
      <c r="H13" s="125"/>
      <c r="I13" s="125"/>
      <c r="J13" s="125" t="s">
        <v>274</v>
      </c>
      <c r="K13" s="125"/>
      <c r="L13" s="125"/>
      <c r="M13" s="125"/>
    </row>
    <row r="14" spans="1:17" ht="28.5" x14ac:dyDescent="0.2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</row>
    <row r="15" spans="1:17" ht="28.5" x14ac:dyDescent="0.2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</row>
    <row r="16" spans="1:17" ht="29.25" customHeight="1" x14ac:dyDescent="0.2">
      <c r="A16" s="125"/>
      <c r="B16" s="125"/>
      <c r="C16" s="125"/>
      <c r="D16" s="125"/>
      <c r="E16" s="125"/>
      <c r="F16" s="125"/>
      <c r="G16" s="125"/>
      <c r="H16" s="125"/>
      <c r="I16" s="125"/>
      <c r="J16" s="386" t="s">
        <v>221</v>
      </c>
      <c r="K16" s="386"/>
      <c r="L16" s="386"/>
      <c r="M16" s="386"/>
      <c r="N16" s="130"/>
      <c r="O16" s="130"/>
      <c r="P16" s="130"/>
    </row>
    <row r="17" spans="1:16" ht="28.5" x14ac:dyDescent="0.2">
      <c r="A17" s="125"/>
      <c r="B17" s="125"/>
      <c r="C17" s="125"/>
      <c r="D17" s="125"/>
      <c r="E17" s="125"/>
      <c r="F17" s="125"/>
      <c r="G17" s="125"/>
      <c r="H17" s="125"/>
      <c r="I17" s="125"/>
      <c r="J17" s="386" t="s">
        <v>223</v>
      </c>
      <c r="K17" s="386"/>
      <c r="L17" s="386"/>
      <c r="M17" s="386"/>
      <c r="N17" s="130"/>
      <c r="O17" s="130"/>
      <c r="P17" s="130"/>
    </row>
    <row r="18" spans="1:16" ht="28.5" x14ac:dyDescent="0.2">
      <c r="A18" s="125"/>
      <c r="B18" s="125"/>
      <c r="C18" s="125"/>
      <c r="D18" s="125"/>
      <c r="E18" s="125"/>
      <c r="F18" s="125"/>
      <c r="G18" s="125"/>
      <c r="H18" s="125"/>
      <c r="I18" s="125"/>
      <c r="J18" s="386" t="s">
        <v>225</v>
      </c>
      <c r="K18" s="386"/>
      <c r="L18" s="386"/>
      <c r="M18" s="386"/>
      <c r="N18" s="130"/>
      <c r="O18" s="130"/>
      <c r="P18" s="130"/>
    </row>
  </sheetData>
  <mergeCells count="15">
    <mergeCell ref="A1:M1"/>
    <mergeCell ref="J16:M16"/>
    <mergeCell ref="J17:M17"/>
    <mergeCell ref="J18:M18"/>
    <mergeCell ref="C8:D8"/>
    <mergeCell ref="E8:F8"/>
    <mergeCell ref="G8:H8"/>
    <mergeCell ref="I8:J8"/>
    <mergeCell ref="K8:M8"/>
    <mergeCell ref="C9:D9"/>
    <mergeCell ref="E9:F9"/>
    <mergeCell ref="G9:H9"/>
    <mergeCell ref="I9:J9"/>
    <mergeCell ref="K9:M9"/>
    <mergeCell ref="A5:M5"/>
  </mergeCells>
  <pageMargins left="0.7" right="0.7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consumption</vt:lpstr>
      <vt:lpstr>Interruption</vt:lpstr>
      <vt:lpstr>F12</vt:lpstr>
      <vt:lpstr>F11</vt:lpstr>
      <vt:lpstr>Vital Parameter</vt:lpstr>
      <vt:lpstr>B-FORM</vt:lpstr>
      <vt:lpstr>F10 &amp; F3</vt:lpstr>
      <vt:lpstr>Transformer tripping</vt:lpstr>
      <vt:lpstr>Station Losses</vt:lpstr>
      <vt:lpstr>'B-FORM'!Print_Area</vt:lpstr>
      <vt:lpstr>consumption!Print_Area</vt:lpstr>
      <vt:lpstr>'F10 &amp; F3'!Print_Area</vt:lpstr>
      <vt:lpstr>Interruption!Print_Area</vt:lpstr>
      <vt:lpstr>'Vital Parameter'!Print_Area</vt:lpstr>
    </vt:vector>
  </TitlesOfParts>
  <Company>HCL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PRAKASH    KUMAR</dc:creator>
  <cp:lastModifiedBy>aeebagepalli</cp:lastModifiedBy>
  <cp:lastPrinted>2026-02-02T05:35:26Z</cp:lastPrinted>
  <dcterms:created xsi:type="dcterms:W3CDTF">2006-03-14T00:34:41Z</dcterms:created>
  <dcterms:modified xsi:type="dcterms:W3CDTF">2026-02-13T06:04:56Z</dcterms:modified>
</cp:coreProperties>
</file>