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\"/>
    </mc:Choice>
  </mc:AlternateContent>
  <xr:revisionPtr revIDLastSave="0" documentId="13_ncr:1_{C9027541-41B0-4918-A31E-69778837E0B9}" xr6:coauthVersionLast="47" xr6:coauthVersionMax="47" xr10:uidLastSave="{00000000-0000-0000-0000-000000000000}"/>
  <bookViews>
    <workbookView xWindow="-120" yWindow="-120" windowWidth="29040" windowHeight="15720" firstSheet="1" activeTab="5" xr2:uid="{E81B8035-8D99-457C-B0B6-5F46C77753BB}"/>
  </bookViews>
  <sheets>
    <sheet name="3" sheetId="1" state="hidden" r:id="rId1"/>
    <sheet name="5." sheetId="2" r:id="rId2"/>
    <sheet name="7" sheetId="3" r:id="rId3"/>
    <sheet name="7A" sheetId="4" r:id="rId4"/>
    <sheet name="11" sheetId="5" r:id="rId5"/>
    <sheet name="12" sheetId="6" r:id="rId6"/>
    <sheet name="13" sheetId="7" r:id="rId7"/>
    <sheet name="15" sheetId="8" r:id="rId8"/>
    <sheet name="15P" sheetId="9" r:id="rId9"/>
    <sheet name="16" sheetId="10" r:id="rId10"/>
    <sheet name="17" sheetId="11" r:id="rId11"/>
    <sheet name="25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\B">[1]DLC!$GR$107</definedName>
    <definedName name="\C" localSheetId="6">#REF!</definedName>
    <definedName name="\C" localSheetId="10">#REF!</definedName>
    <definedName name="\C">#REF!</definedName>
    <definedName name="\f" localSheetId="6">#REF!</definedName>
    <definedName name="\f" localSheetId="10">#REF!</definedName>
    <definedName name="\f">#REF!</definedName>
    <definedName name="\H" localSheetId="6">'[2]STN WISE EMR'!#REF!</definedName>
    <definedName name="\H" localSheetId="7">'[2]STN WISE EMR'!#REF!</definedName>
    <definedName name="\H" localSheetId="8">'[2]STN WISE EMR'!#REF!</definedName>
    <definedName name="\H" localSheetId="10">'[2]STN WISE EMR'!#REF!</definedName>
    <definedName name="\H">'[2]STN WISE EMR'!#REF!</definedName>
    <definedName name="\L">[1]DLC!$HR$111</definedName>
    <definedName name="\P">[1]DLC!$HR$109</definedName>
    <definedName name="\Q">[1]DLC!$GS$323:$GS$335</definedName>
    <definedName name="\V" localSheetId="6">'[3]R.Hrs. Since Comm'!#REF!</definedName>
    <definedName name="\V" localSheetId="10">'[3]R.Hrs. Since Comm'!#REF!</definedName>
    <definedName name="\V">'[3]R.Hrs. Since Comm'!#REF!</definedName>
    <definedName name="\X" localSheetId="6">#REF!</definedName>
    <definedName name="\X" localSheetId="10">#REF!</definedName>
    <definedName name="\X">#REF!</definedName>
    <definedName name="\Z" localSheetId="6">#REF!</definedName>
    <definedName name="\Z" localSheetId="10">#REF!</definedName>
    <definedName name="\Z">#REF!</definedName>
    <definedName name="_________________________________iv300000">'[4]INSTALLATIONS-99-00'!$EW$22612</definedName>
    <definedName name="________________________________iv300000">'[4]INSTALLATIONS-99-00'!$EW$22612</definedName>
    <definedName name="________________________________SCH6" localSheetId="6">'[5]04REL'!#REF!</definedName>
    <definedName name="________________________________SCH6">'[5]04REL'!#REF!</definedName>
    <definedName name="_______________________________BSD1" localSheetId="6">#REF!</definedName>
    <definedName name="_______________________________BSD1">#REF!</definedName>
    <definedName name="_______________________________BSD2" localSheetId="6">#REF!</definedName>
    <definedName name="_______________________________BSD2">#REF!</definedName>
    <definedName name="_______________________________CZ1">[6]data!$F$721</definedName>
    <definedName name="_______________________________IED1" localSheetId="6">#REF!</definedName>
    <definedName name="_______________________________IED1">#REF!</definedName>
    <definedName name="_______________________________IED2" localSheetId="6">#REF!</definedName>
    <definedName name="_______________________________IED2">#REF!</definedName>
    <definedName name="_______________________________iv300000">'[4]INSTALLATIONS-99-00'!$EW$22612</definedName>
    <definedName name="_______________________________LD1">[1]DLC!$K$59:$AF$8180</definedName>
    <definedName name="_______________________________LD2">[1]DLC!$GR$56:$HT$8181</definedName>
    <definedName name="_______________________________LD3">[1]DLC!$HV$57:$IO$8181</definedName>
    <definedName name="_______________________________LD4">[1]DLC!$AH$32:$BE$8180</definedName>
    <definedName name="_______________________________LD5">[1]DLC!$GR$53:$HK$8180</definedName>
    <definedName name="_______________________________LD6">[1]DLC!$GR$69:$HL$8180</definedName>
    <definedName name="_______________________________LR1" localSheetId="6">#REF!</definedName>
    <definedName name="_______________________________LR1">#REF!</definedName>
    <definedName name="_______________________________LR2" localSheetId="6">#REF!</definedName>
    <definedName name="_______________________________LR2">#REF!</definedName>
    <definedName name="_______________________________SH1">'[7]Executive Summary -Thermal'!$A$4:$H$108</definedName>
    <definedName name="_______________________________SH10">'[7]Executive Summary -Thermal'!$A$4:$G$118</definedName>
    <definedName name="_______________________________SH11">'[7]Executive Summary -Thermal'!$A$4:$H$167</definedName>
    <definedName name="_______________________________SH2">'[7]Executive Summary -Thermal'!$A$4:$H$157</definedName>
    <definedName name="_______________________________SH3">'[7]Executive Summary -Thermal'!$A$4:$H$136</definedName>
    <definedName name="_______________________________SH4">'[7]Executive Summary -Thermal'!$A$4:$H$96</definedName>
    <definedName name="_______________________________SH5">'[7]Executive Summary -Thermal'!$A$4:$H$96</definedName>
    <definedName name="_______________________________SH6">'[7]Executive Summary -Thermal'!$A$4:$H$95</definedName>
    <definedName name="_______________________________SH7">'[7]Executive Summary -Thermal'!$A$4:$H$163</definedName>
    <definedName name="_______________________________SH8">'[7]Executive Summary -Thermal'!$A$4:$H$133</definedName>
    <definedName name="_______________________________SH9">'[7]Executive Summary -Thermal'!$A$4:$H$194</definedName>
    <definedName name="______________________________BSD1" localSheetId="6">#REF!</definedName>
    <definedName name="______________________________BSD1">#REF!</definedName>
    <definedName name="______________________________BSD2" localSheetId="6">#REF!</definedName>
    <definedName name="______________________________BSD2">#REF!</definedName>
    <definedName name="______________________________CZ1">[6]data!$F$721</definedName>
    <definedName name="______________________________IED1" localSheetId="6">#REF!</definedName>
    <definedName name="______________________________IED1">#REF!</definedName>
    <definedName name="______________________________IED2" localSheetId="6">#REF!</definedName>
    <definedName name="______________________________IED2">#REF!</definedName>
    <definedName name="______________________________iv300000">'[4]INSTALLATIONS-99-00'!$EW$22612</definedName>
    <definedName name="______________________________LD1">[1]DLC!$K$59:$AF$8180</definedName>
    <definedName name="______________________________LD2">[1]DLC!$GR$56:$HT$8181</definedName>
    <definedName name="______________________________LD3">[1]DLC!$HV$57:$IO$8181</definedName>
    <definedName name="______________________________LD4">[1]DLC!$AH$32:$BE$8180</definedName>
    <definedName name="______________________________LD5">[1]DLC!$GR$53:$HK$8180</definedName>
    <definedName name="______________________________LD6">[1]DLC!$GR$69:$HL$8180</definedName>
    <definedName name="______________________________LR1" localSheetId="6">#REF!</definedName>
    <definedName name="______________________________LR1">#REF!</definedName>
    <definedName name="______________________________LR2" localSheetId="6">#REF!</definedName>
    <definedName name="______________________________LR2">#REF!</definedName>
    <definedName name="______________________________SCH6" localSheetId="6">'[5]04REL'!#REF!</definedName>
    <definedName name="______________________________SCH6">'[5]04REL'!#REF!</definedName>
    <definedName name="______________________________SH1">'[7]Executive Summary -Thermal'!$A$4:$H$108</definedName>
    <definedName name="______________________________SH10">'[7]Executive Summary -Thermal'!$A$4:$G$118</definedName>
    <definedName name="______________________________SH11">'[7]Executive Summary -Thermal'!$A$4:$H$167</definedName>
    <definedName name="______________________________SH2">'[7]Executive Summary -Thermal'!$A$4:$H$157</definedName>
    <definedName name="______________________________SH3">'[7]Executive Summary -Thermal'!$A$4:$H$136</definedName>
    <definedName name="______________________________SH4">'[7]Executive Summary -Thermal'!$A$4:$H$96</definedName>
    <definedName name="______________________________SH5">'[7]Executive Summary -Thermal'!$A$4:$H$96</definedName>
    <definedName name="______________________________SH6">'[7]Executive Summary -Thermal'!$A$4:$H$95</definedName>
    <definedName name="______________________________SH7">'[7]Executive Summary -Thermal'!$A$4:$H$163</definedName>
    <definedName name="______________________________SH8">'[7]Executive Summary -Thermal'!$A$4:$H$133</definedName>
    <definedName name="______________________________SH9">'[7]Executive Summary -Thermal'!$A$4:$H$194</definedName>
    <definedName name="_____________________________BSD1" localSheetId="6">#REF!</definedName>
    <definedName name="_____________________________BSD1">#REF!</definedName>
    <definedName name="_____________________________BSD2" localSheetId="6">#REF!</definedName>
    <definedName name="_____________________________BSD2">#REF!</definedName>
    <definedName name="_____________________________CZ1">[6]data!$F$721</definedName>
    <definedName name="_____________________________IED1" localSheetId="6">#REF!</definedName>
    <definedName name="_____________________________IED1">#REF!</definedName>
    <definedName name="_____________________________IED2" localSheetId="6">#REF!</definedName>
    <definedName name="_____________________________IED2">#REF!</definedName>
    <definedName name="_____________________________iv300000">'[4]INSTALLATIONS-99-00'!$EW$22612</definedName>
    <definedName name="_____________________________LD1">[1]DLC!$K$59:$AF$8180</definedName>
    <definedName name="_____________________________LD2">[1]DLC!$GR$56:$HT$8181</definedName>
    <definedName name="_____________________________LD3">[1]DLC!$HV$57:$IO$8181</definedName>
    <definedName name="_____________________________LD4">[1]DLC!$AH$32:$BE$8180</definedName>
    <definedName name="_____________________________LD5">[1]DLC!$GR$53:$HK$8180</definedName>
    <definedName name="_____________________________LD6">[1]DLC!$GR$69:$HL$8180</definedName>
    <definedName name="_____________________________LR1" localSheetId="6">#REF!</definedName>
    <definedName name="_____________________________LR1">#REF!</definedName>
    <definedName name="_____________________________LR2" localSheetId="6">#REF!</definedName>
    <definedName name="_____________________________LR2">#REF!</definedName>
    <definedName name="_____________________________SCH6" localSheetId="6">'[5]04REL'!#REF!</definedName>
    <definedName name="_____________________________SCH6">'[5]04REL'!#REF!</definedName>
    <definedName name="_____________________________SH1">'[7]Executive Summary -Thermal'!$A$4:$H$108</definedName>
    <definedName name="_____________________________SH10">'[7]Executive Summary -Thermal'!$A$4:$G$118</definedName>
    <definedName name="_____________________________SH11">'[7]Executive Summary -Thermal'!$A$4:$H$167</definedName>
    <definedName name="_____________________________SH2">'[7]Executive Summary -Thermal'!$A$4:$H$157</definedName>
    <definedName name="_____________________________SH3">'[7]Executive Summary -Thermal'!$A$4:$H$136</definedName>
    <definedName name="_____________________________SH4">'[7]Executive Summary -Thermal'!$A$4:$H$96</definedName>
    <definedName name="_____________________________SH5">'[7]Executive Summary -Thermal'!$A$4:$H$96</definedName>
    <definedName name="_____________________________SH6">'[7]Executive Summary -Thermal'!$A$4:$H$95</definedName>
    <definedName name="_____________________________SH7">'[7]Executive Summary -Thermal'!$A$4:$H$163</definedName>
    <definedName name="_____________________________SH8">'[7]Executive Summary -Thermal'!$A$4:$H$133</definedName>
    <definedName name="_____________________________SH9">'[7]Executive Summary -Thermal'!$A$4:$H$194</definedName>
    <definedName name="____________________________BSD1" localSheetId="6">#REF!</definedName>
    <definedName name="____________________________BSD1">#REF!</definedName>
    <definedName name="____________________________BSD2" localSheetId="6">#REF!</definedName>
    <definedName name="____________________________BSD2">#REF!</definedName>
    <definedName name="____________________________CZ1">[6]data!$F$721</definedName>
    <definedName name="____________________________IED1" localSheetId="6">#REF!</definedName>
    <definedName name="____________________________IED1">#REF!</definedName>
    <definedName name="____________________________IED2" localSheetId="6">#REF!</definedName>
    <definedName name="____________________________IED2">#REF!</definedName>
    <definedName name="____________________________iv300000">'[4]INSTALLATIONS-99-00'!$EW$22612</definedName>
    <definedName name="____________________________LD1">[1]DLC!$K$59:$AF$8180</definedName>
    <definedName name="____________________________LD2">[1]DLC!$GR$56:$HT$8181</definedName>
    <definedName name="____________________________LD3">[1]DLC!$HV$57:$IO$8181</definedName>
    <definedName name="____________________________LD4">[1]DLC!$AH$32:$BE$8180</definedName>
    <definedName name="____________________________LD5">[1]DLC!$GR$53:$HK$8180</definedName>
    <definedName name="____________________________LD6">[1]DLC!$GR$69:$HL$8180</definedName>
    <definedName name="____________________________LR1" localSheetId="6">#REF!</definedName>
    <definedName name="____________________________LR1">#REF!</definedName>
    <definedName name="____________________________LR2" localSheetId="6">#REF!</definedName>
    <definedName name="____________________________LR2">#REF!</definedName>
    <definedName name="____________________________SCH6" localSheetId="6">'[5]04REL'!#REF!</definedName>
    <definedName name="____________________________SCH6">'[5]04REL'!#REF!</definedName>
    <definedName name="____________________________SH1">'[7]Executive Summary -Thermal'!$A$4:$H$108</definedName>
    <definedName name="____________________________SH10">'[7]Executive Summary -Thermal'!$A$4:$G$118</definedName>
    <definedName name="____________________________SH11">'[7]Executive Summary -Thermal'!$A$4:$H$167</definedName>
    <definedName name="____________________________SH2">'[7]Executive Summary -Thermal'!$A$4:$H$157</definedName>
    <definedName name="____________________________SH3">'[7]Executive Summary -Thermal'!$A$4:$H$136</definedName>
    <definedName name="____________________________SH4">'[7]Executive Summary -Thermal'!$A$4:$H$96</definedName>
    <definedName name="____________________________SH5">'[7]Executive Summary -Thermal'!$A$4:$H$96</definedName>
    <definedName name="____________________________SH6">'[7]Executive Summary -Thermal'!$A$4:$H$95</definedName>
    <definedName name="____________________________SH7">'[7]Executive Summary -Thermal'!$A$4:$H$163</definedName>
    <definedName name="____________________________SH8">'[7]Executive Summary -Thermal'!$A$4:$H$133</definedName>
    <definedName name="____________________________SH9">'[7]Executive Summary -Thermal'!$A$4:$H$194</definedName>
    <definedName name="___________________________BSD1" localSheetId="6">#REF!</definedName>
    <definedName name="___________________________BSD1">#REF!</definedName>
    <definedName name="___________________________BSD2" localSheetId="6">#REF!</definedName>
    <definedName name="___________________________BSD2">#REF!</definedName>
    <definedName name="___________________________CZ1">[6]data!$F$721</definedName>
    <definedName name="___________________________IED1" localSheetId="6">#REF!</definedName>
    <definedName name="___________________________IED1">#REF!</definedName>
    <definedName name="___________________________IED2" localSheetId="6">#REF!</definedName>
    <definedName name="___________________________IED2">#REF!</definedName>
    <definedName name="___________________________iv300000">'[4]INSTALLATIONS-99-00'!$EW$22612</definedName>
    <definedName name="___________________________LD1">[1]DLC!$K$59:$AF$8180</definedName>
    <definedName name="___________________________LD2">[1]DLC!$GR$56:$HT$8181</definedName>
    <definedName name="___________________________LD3">[1]DLC!$HV$57:$IO$8181</definedName>
    <definedName name="___________________________LD4">[1]DLC!$AH$32:$BE$8180</definedName>
    <definedName name="___________________________LD5">[1]DLC!$GR$53:$HK$8180</definedName>
    <definedName name="___________________________LD6">[1]DLC!$GR$69:$HL$8180</definedName>
    <definedName name="___________________________LR1" localSheetId="6">#REF!</definedName>
    <definedName name="___________________________LR1">#REF!</definedName>
    <definedName name="___________________________LR2" localSheetId="6">#REF!</definedName>
    <definedName name="___________________________LR2">#REF!</definedName>
    <definedName name="___________________________SCH6" localSheetId="6">'[5]04REL'!#REF!</definedName>
    <definedName name="___________________________SCH6">'[5]04REL'!#REF!</definedName>
    <definedName name="___________________________SH1">'[7]Executive Summary -Thermal'!$A$4:$H$108</definedName>
    <definedName name="___________________________SH10">'[7]Executive Summary -Thermal'!$A$4:$G$118</definedName>
    <definedName name="___________________________SH11">'[7]Executive Summary -Thermal'!$A$4:$H$167</definedName>
    <definedName name="___________________________SH2">'[7]Executive Summary -Thermal'!$A$4:$H$157</definedName>
    <definedName name="___________________________SH3">'[7]Executive Summary -Thermal'!$A$4:$H$136</definedName>
    <definedName name="___________________________SH4">'[7]Executive Summary -Thermal'!$A$4:$H$96</definedName>
    <definedName name="___________________________SH5">'[7]Executive Summary -Thermal'!$A$4:$H$96</definedName>
    <definedName name="___________________________SH6">'[7]Executive Summary -Thermal'!$A$4:$H$95</definedName>
    <definedName name="___________________________SH7">'[7]Executive Summary -Thermal'!$A$4:$H$163</definedName>
    <definedName name="___________________________SH8">'[7]Executive Summary -Thermal'!$A$4:$H$133</definedName>
    <definedName name="___________________________SH9">'[7]Executive Summary -Thermal'!$A$4:$H$194</definedName>
    <definedName name="__________________________BSD1" localSheetId="6">#REF!</definedName>
    <definedName name="__________________________BSD1">#REF!</definedName>
    <definedName name="__________________________BSD2" localSheetId="6">#REF!</definedName>
    <definedName name="__________________________BSD2">#REF!</definedName>
    <definedName name="__________________________CZ1">[6]data!$F$721</definedName>
    <definedName name="__________________________IED1" localSheetId="6">#REF!</definedName>
    <definedName name="__________________________IED1">#REF!</definedName>
    <definedName name="__________________________IED2" localSheetId="6">#REF!</definedName>
    <definedName name="__________________________IED2">#REF!</definedName>
    <definedName name="__________________________iv300000">'[4]INSTALLATIONS-99-00'!$EW$22612</definedName>
    <definedName name="__________________________LD1">[1]DLC!$K$59:$AF$8180</definedName>
    <definedName name="__________________________LD2">[1]DLC!$GR$56:$HT$8181</definedName>
    <definedName name="__________________________LD3">[1]DLC!$HV$57:$IO$8181</definedName>
    <definedName name="__________________________LD4">[1]DLC!$AH$32:$BE$8180</definedName>
    <definedName name="__________________________LD5">[1]DLC!$GR$53:$HK$8180</definedName>
    <definedName name="__________________________LD6">[1]DLC!$GR$69:$HL$8180</definedName>
    <definedName name="__________________________LR1" localSheetId="6">#REF!</definedName>
    <definedName name="__________________________LR1">#REF!</definedName>
    <definedName name="__________________________LR2" localSheetId="6">#REF!</definedName>
    <definedName name="__________________________LR2">#REF!</definedName>
    <definedName name="__________________________SCH6" localSheetId="6">'[5]04REL'!#REF!</definedName>
    <definedName name="__________________________SCH6">'[5]04REL'!#REF!</definedName>
    <definedName name="__________________________SH1">'[7]Executive Summary -Thermal'!$A$4:$H$108</definedName>
    <definedName name="__________________________SH10">'[7]Executive Summary -Thermal'!$A$4:$G$118</definedName>
    <definedName name="__________________________SH11">'[7]Executive Summary -Thermal'!$A$4:$H$167</definedName>
    <definedName name="__________________________SH2">'[7]Executive Summary -Thermal'!$A$4:$H$157</definedName>
    <definedName name="__________________________SH3">'[7]Executive Summary -Thermal'!$A$4:$H$136</definedName>
    <definedName name="__________________________SH4">'[7]Executive Summary -Thermal'!$A$4:$H$96</definedName>
    <definedName name="__________________________SH5">'[7]Executive Summary -Thermal'!$A$4:$H$96</definedName>
    <definedName name="__________________________SH6">'[7]Executive Summary -Thermal'!$A$4:$H$95</definedName>
    <definedName name="__________________________SH7">'[7]Executive Summary -Thermal'!$A$4:$H$163</definedName>
    <definedName name="__________________________SH8">'[7]Executive Summary -Thermal'!$A$4:$H$133</definedName>
    <definedName name="__________________________SH9">'[7]Executive Summary -Thermal'!$A$4:$H$194</definedName>
    <definedName name="_________________________BSD1" localSheetId="6">#REF!</definedName>
    <definedName name="_________________________BSD1">#REF!</definedName>
    <definedName name="_________________________BSD2" localSheetId="6">#REF!</definedName>
    <definedName name="_________________________BSD2">#REF!</definedName>
    <definedName name="_________________________CZ1">[6]data!$F$721</definedName>
    <definedName name="_________________________IED1" localSheetId="6">#REF!</definedName>
    <definedName name="_________________________IED1">#REF!</definedName>
    <definedName name="_________________________IED2" localSheetId="6">#REF!</definedName>
    <definedName name="_________________________IED2">#REF!</definedName>
    <definedName name="_________________________iv300000">'[4]INSTALLATIONS-99-00'!$EW$22612</definedName>
    <definedName name="_________________________LD1">[1]DLC!$K$59:$AF$8180</definedName>
    <definedName name="_________________________LD2">[1]DLC!$GR$56:$HT$8181</definedName>
    <definedName name="_________________________LD3">[1]DLC!$HV$57:$IO$8181</definedName>
    <definedName name="_________________________LD4">[1]DLC!$AH$32:$BE$8180</definedName>
    <definedName name="_________________________LD5">[1]DLC!$GR$53:$HK$8180</definedName>
    <definedName name="_________________________LD6">[1]DLC!$GR$69:$HL$8180</definedName>
    <definedName name="_________________________LR1" localSheetId="6">#REF!</definedName>
    <definedName name="_________________________LR1">#REF!</definedName>
    <definedName name="_________________________LR2" localSheetId="6">#REF!</definedName>
    <definedName name="_________________________LR2">#REF!</definedName>
    <definedName name="_________________________SCH6" localSheetId="6">'[5]04REL'!#REF!</definedName>
    <definedName name="_________________________SCH6">'[5]04REL'!#REF!</definedName>
    <definedName name="_________________________SH1">'[7]Executive Summary -Thermal'!$A$4:$H$108</definedName>
    <definedName name="_________________________SH10">'[7]Executive Summary -Thermal'!$A$4:$G$118</definedName>
    <definedName name="_________________________SH11">'[7]Executive Summary -Thermal'!$A$4:$H$167</definedName>
    <definedName name="_________________________SH2">'[7]Executive Summary -Thermal'!$A$4:$H$157</definedName>
    <definedName name="_________________________SH3">'[7]Executive Summary -Thermal'!$A$4:$H$136</definedName>
    <definedName name="_________________________SH4">'[7]Executive Summary -Thermal'!$A$4:$H$96</definedName>
    <definedName name="_________________________SH5">'[7]Executive Summary -Thermal'!$A$4:$H$96</definedName>
    <definedName name="_________________________SH6">'[7]Executive Summary -Thermal'!$A$4:$H$95</definedName>
    <definedName name="_________________________SH7">'[7]Executive Summary -Thermal'!$A$4:$H$163</definedName>
    <definedName name="_________________________SH8">'[7]Executive Summary -Thermal'!$A$4:$H$133</definedName>
    <definedName name="_________________________SH9">'[7]Executive Summary -Thermal'!$A$4:$H$194</definedName>
    <definedName name="________________________BSD1" localSheetId="6">#REF!</definedName>
    <definedName name="________________________BSD1">#REF!</definedName>
    <definedName name="________________________BSD2" localSheetId="6">#REF!</definedName>
    <definedName name="________________________BSD2">#REF!</definedName>
    <definedName name="________________________CZ1">[6]data!$F$721</definedName>
    <definedName name="________________________IED1" localSheetId="6">#REF!</definedName>
    <definedName name="________________________IED1">#REF!</definedName>
    <definedName name="________________________IED2" localSheetId="6">#REF!</definedName>
    <definedName name="________________________IED2">#REF!</definedName>
    <definedName name="________________________iv300000">'[4]INSTALLATIONS-99-00'!$EW$22612</definedName>
    <definedName name="________________________LD1">[1]DLC!$K$59:$AF$8180</definedName>
    <definedName name="________________________LD2">[1]DLC!$GR$56:$HT$8181</definedName>
    <definedName name="________________________LD3">[1]DLC!$HV$57:$IO$8181</definedName>
    <definedName name="________________________LD4">[1]DLC!$AH$32:$BE$8180</definedName>
    <definedName name="________________________LD5">[1]DLC!$GR$53:$HK$8180</definedName>
    <definedName name="________________________LD6">[1]DLC!$GR$69:$HL$8180</definedName>
    <definedName name="________________________LR1" localSheetId="6">#REF!</definedName>
    <definedName name="________________________LR1">#REF!</definedName>
    <definedName name="________________________LR2" localSheetId="6">#REF!</definedName>
    <definedName name="________________________LR2">#REF!</definedName>
    <definedName name="________________________SCH6" localSheetId="6">'[5]04REL'!#REF!</definedName>
    <definedName name="________________________SCH6">'[5]04REL'!#REF!</definedName>
    <definedName name="________________________SH1">'[7]Executive Summary -Thermal'!$A$4:$H$108</definedName>
    <definedName name="________________________SH10">'[7]Executive Summary -Thermal'!$A$4:$G$118</definedName>
    <definedName name="________________________SH11">'[7]Executive Summary -Thermal'!$A$4:$H$167</definedName>
    <definedName name="________________________SH2">'[7]Executive Summary -Thermal'!$A$4:$H$157</definedName>
    <definedName name="________________________SH3">'[7]Executive Summary -Thermal'!$A$4:$H$136</definedName>
    <definedName name="________________________SH4">'[7]Executive Summary -Thermal'!$A$4:$H$96</definedName>
    <definedName name="________________________SH5">'[7]Executive Summary -Thermal'!$A$4:$H$96</definedName>
    <definedName name="________________________SH6">'[7]Executive Summary -Thermal'!$A$4:$H$95</definedName>
    <definedName name="________________________SH7">'[7]Executive Summary -Thermal'!$A$4:$H$163</definedName>
    <definedName name="________________________SH8">'[7]Executive Summary -Thermal'!$A$4:$H$133</definedName>
    <definedName name="________________________SH9">'[7]Executive Summary -Thermal'!$A$4:$H$194</definedName>
    <definedName name="_______________________BSD1" localSheetId="6">#REF!</definedName>
    <definedName name="_______________________BSD1">#REF!</definedName>
    <definedName name="_______________________BSD2" localSheetId="6">#REF!</definedName>
    <definedName name="_______________________BSD2">#REF!</definedName>
    <definedName name="_______________________CZ1">[6]data!$F$721</definedName>
    <definedName name="_______________________IED1" localSheetId="6">#REF!</definedName>
    <definedName name="_______________________IED1">#REF!</definedName>
    <definedName name="_______________________IED2" localSheetId="6">#REF!</definedName>
    <definedName name="_______________________IED2">#REF!</definedName>
    <definedName name="_______________________iv300000">'[4]INSTALLATIONS-99-00'!$EW$22612</definedName>
    <definedName name="_______________________LD1">[1]DLC!$K$59:$AF$8180</definedName>
    <definedName name="_______________________LD2">[1]DLC!$GR$56:$HT$8181</definedName>
    <definedName name="_______________________LD3">[1]DLC!$HV$57:$IO$8181</definedName>
    <definedName name="_______________________LD4">[1]DLC!$AH$32:$BE$8180</definedName>
    <definedName name="_______________________LD5">[1]DLC!$GR$53:$HK$8180</definedName>
    <definedName name="_______________________LD6">[1]DLC!$GR$69:$HL$8180</definedName>
    <definedName name="_______________________LR1" localSheetId="6">#REF!</definedName>
    <definedName name="_______________________LR1">#REF!</definedName>
    <definedName name="_______________________LR2" localSheetId="6">#REF!</definedName>
    <definedName name="_______________________LR2">#REF!</definedName>
    <definedName name="_______________________SCH6" localSheetId="6">'[8]04REL'!#REF!</definedName>
    <definedName name="_______________________SCH6" localSheetId="10">'[8]04REL'!#REF!</definedName>
    <definedName name="_______________________SCH6">'[8]04REL'!#REF!</definedName>
    <definedName name="_______________________SH1">'[7]Executive Summary -Thermal'!$A$4:$H$108</definedName>
    <definedName name="_______________________SH10">'[7]Executive Summary -Thermal'!$A$4:$G$118</definedName>
    <definedName name="_______________________SH11">'[7]Executive Summary -Thermal'!$A$4:$H$167</definedName>
    <definedName name="_______________________SH2">'[7]Executive Summary -Thermal'!$A$4:$H$157</definedName>
    <definedName name="_______________________SH3">'[7]Executive Summary -Thermal'!$A$4:$H$136</definedName>
    <definedName name="_______________________SH4">'[7]Executive Summary -Thermal'!$A$4:$H$96</definedName>
    <definedName name="_______________________SH5">'[7]Executive Summary -Thermal'!$A$4:$H$96</definedName>
    <definedName name="_______________________SH6">'[7]Executive Summary -Thermal'!$A$4:$H$95</definedName>
    <definedName name="_______________________SH7">'[7]Executive Summary -Thermal'!$A$4:$H$163</definedName>
    <definedName name="_______________________SH8">'[7]Executive Summary -Thermal'!$A$4:$H$133</definedName>
    <definedName name="_______________________SH9">'[7]Executive Summary -Thermal'!$A$4:$H$194</definedName>
    <definedName name="______________________BSD1" localSheetId="6">#REF!</definedName>
    <definedName name="______________________BSD1">#REF!</definedName>
    <definedName name="______________________BSD2" localSheetId="6">#REF!</definedName>
    <definedName name="______________________BSD2">#REF!</definedName>
    <definedName name="______________________CZ1">[6]data!$F$721</definedName>
    <definedName name="______________________IED1" localSheetId="6">#REF!</definedName>
    <definedName name="______________________IED1">#REF!</definedName>
    <definedName name="______________________IED2" localSheetId="6">#REF!</definedName>
    <definedName name="______________________IED2">#REF!</definedName>
    <definedName name="______________________iv300000">'[4]INSTALLATIONS-99-00'!$EW$22612</definedName>
    <definedName name="______________________LD1">[1]DLC!$K$59:$AF$8180</definedName>
    <definedName name="______________________LD2">[1]DLC!$GR$56:$HT$8181</definedName>
    <definedName name="______________________LD3">[1]DLC!$HV$57:$IO$8181</definedName>
    <definedName name="______________________LD4">[1]DLC!$AH$32:$BE$8180</definedName>
    <definedName name="______________________LD5">[1]DLC!$GR$53:$HK$8180</definedName>
    <definedName name="______________________LD6">[1]DLC!$GR$69:$HL$8180</definedName>
    <definedName name="______________________LR1" localSheetId="6">#REF!</definedName>
    <definedName name="______________________LR1">#REF!</definedName>
    <definedName name="______________________LR2" localSheetId="6">#REF!</definedName>
    <definedName name="______________________LR2">#REF!</definedName>
    <definedName name="______________________SCH6" localSheetId="6">'[5]04REL'!#REF!</definedName>
    <definedName name="______________________SCH6">'[5]04REL'!#REF!</definedName>
    <definedName name="______________________SH1">'[7]Executive Summary -Thermal'!$A$4:$H$108</definedName>
    <definedName name="______________________SH10">'[7]Executive Summary -Thermal'!$A$4:$G$118</definedName>
    <definedName name="______________________SH11">'[7]Executive Summary -Thermal'!$A$4:$H$167</definedName>
    <definedName name="______________________SH2">'[7]Executive Summary -Thermal'!$A$4:$H$157</definedName>
    <definedName name="______________________SH3">'[7]Executive Summary -Thermal'!$A$4:$H$136</definedName>
    <definedName name="______________________SH4">'[7]Executive Summary -Thermal'!$A$4:$H$96</definedName>
    <definedName name="______________________SH5">'[7]Executive Summary -Thermal'!$A$4:$H$96</definedName>
    <definedName name="______________________SH6">'[7]Executive Summary -Thermal'!$A$4:$H$95</definedName>
    <definedName name="______________________SH7">'[7]Executive Summary -Thermal'!$A$4:$H$163</definedName>
    <definedName name="______________________SH8">'[7]Executive Summary -Thermal'!$A$4:$H$133</definedName>
    <definedName name="______________________SH9">'[7]Executive Summary -Thermal'!$A$4:$H$194</definedName>
    <definedName name="_____________________BSD1" localSheetId="6">#REF!</definedName>
    <definedName name="_____________________BSD1" localSheetId="10">#REF!</definedName>
    <definedName name="_____________________BSD1">#REF!</definedName>
    <definedName name="_____________________BSD2" localSheetId="6">#REF!</definedName>
    <definedName name="_____________________BSD2" localSheetId="10">#REF!</definedName>
    <definedName name="_____________________BSD2">#REF!</definedName>
    <definedName name="_____________________CZ1">[9]data!$F$721</definedName>
    <definedName name="_____________________IED1" localSheetId="6">#REF!</definedName>
    <definedName name="_____________________IED1" localSheetId="10">#REF!</definedName>
    <definedName name="_____________________IED1">#REF!</definedName>
    <definedName name="_____________________IED2" localSheetId="6">#REF!</definedName>
    <definedName name="_____________________IED2" localSheetId="10">#REF!</definedName>
    <definedName name="_____________________IED2">#REF!</definedName>
    <definedName name="_____________________iv300000">'[4]INSTALLATIONS-99-00'!$EW$22612</definedName>
    <definedName name="_____________________LD1">[1]DLC!$K$59:$AF$8180</definedName>
    <definedName name="_____________________LD2">[1]DLC!$GR$56:$HT$8181</definedName>
    <definedName name="_____________________LD3">[1]DLC!$HV$57:$IO$8181</definedName>
    <definedName name="_____________________LD4">[1]DLC!$AH$32:$BE$8180</definedName>
    <definedName name="_____________________LD5">[1]DLC!$GR$53:$HK$8180</definedName>
    <definedName name="_____________________LD6">[1]DLC!$GR$69:$HL$8180</definedName>
    <definedName name="_____________________LR1" localSheetId="6">#REF!</definedName>
    <definedName name="_____________________LR1" localSheetId="10">#REF!</definedName>
    <definedName name="_____________________LR1">#REF!</definedName>
    <definedName name="_____________________LR2" localSheetId="6">#REF!</definedName>
    <definedName name="_____________________LR2" localSheetId="10">#REF!</definedName>
    <definedName name="_____________________LR2">#REF!</definedName>
    <definedName name="_____________________SCH6" localSheetId="6">'[8]04REL'!#REF!</definedName>
    <definedName name="_____________________SCH6" localSheetId="10">'[8]04REL'!#REF!</definedName>
    <definedName name="_____________________SCH6">'[8]04REL'!#REF!</definedName>
    <definedName name="_____________________SH1">'[7]Executive Summary -Thermal'!$A$4:$H$108</definedName>
    <definedName name="_____________________SH10">'[7]Executive Summary -Thermal'!$A$4:$G$118</definedName>
    <definedName name="_____________________SH11">'[7]Executive Summary -Thermal'!$A$4:$H$167</definedName>
    <definedName name="_____________________SH2">'[7]Executive Summary -Thermal'!$A$4:$H$157</definedName>
    <definedName name="_____________________SH3">'[7]Executive Summary -Thermal'!$A$4:$H$136</definedName>
    <definedName name="_____________________SH4">'[7]Executive Summary -Thermal'!$A$4:$H$96</definedName>
    <definedName name="_____________________SH5">'[7]Executive Summary -Thermal'!$A$4:$H$96</definedName>
    <definedName name="_____________________SH6">'[7]Executive Summary -Thermal'!$A$4:$H$95</definedName>
    <definedName name="_____________________SH7">'[7]Executive Summary -Thermal'!$A$4:$H$163</definedName>
    <definedName name="_____________________SH8">'[7]Executive Summary -Thermal'!$A$4:$H$133</definedName>
    <definedName name="_____________________SH9">'[7]Executive Summary -Thermal'!$A$4:$H$194</definedName>
    <definedName name="____________________BSD1" localSheetId="6">#REF!</definedName>
    <definedName name="____________________BSD1" localSheetId="10">#REF!</definedName>
    <definedName name="____________________BSD1">#REF!</definedName>
    <definedName name="____________________BSD2" localSheetId="6">#REF!</definedName>
    <definedName name="____________________BSD2" localSheetId="10">#REF!</definedName>
    <definedName name="____________________BSD2">#REF!</definedName>
    <definedName name="____________________CZ1">[9]data!$F$721</definedName>
    <definedName name="____________________IED1" localSheetId="6">#REF!</definedName>
    <definedName name="____________________IED1" localSheetId="10">#REF!</definedName>
    <definedName name="____________________IED1">#REF!</definedName>
    <definedName name="____________________IED2" localSheetId="6">#REF!</definedName>
    <definedName name="____________________IED2" localSheetId="10">#REF!</definedName>
    <definedName name="____________________IED2">#REF!</definedName>
    <definedName name="____________________iv300000">'[4]INSTALLATIONS-99-00'!$EW$22612</definedName>
    <definedName name="____________________LD1">[1]DLC!$K$59:$AF$8180</definedName>
    <definedName name="____________________LD2">[1]DLC!$GR$56:$HT$8181</definedName>
    <definedName name="____________________LD3">[1]DLC!$HV$57:$IO$8181</definedName>
    <definedName name="____________________LD4">[1]DLC!$AH$32:$BE$8180</definedName>
    <definedName name="____________________LD5">[1]DLC!$GR$53:$HK$8180</definedName>
    <definedName name="____________________LD6">[1]DLC!$GR$69:$HL$8180</definedName>
    <definedName name="____________________LR1" localSheetId="6">#REF!</definedName>
    <definedName name="____________________LR1" localSheetId="10">#REF!</definedName>
    <definedName name="____________________LR1">#REF!</definedName>
    <definedName name="____________________LR2" localSheetId="6">#REF!</definedName>
    <definedName name="____________________LR2" localSheetId="10">#REF!</definedName>
    <definedName name="____________________LR2">#REF!</definedName>
    <definedName name="____________________SCH6" localSheetId="6">'[8]04REL'!#REF!</definedName>
    <definedName name="____________________SCH6" localSheetId="10">'[8]04REL'!#REF!</definedName>
    <definedName name="____________________SCH6">'[8]04REL'!#REF!</definedName>
    <definedName name="____________________SH1">'[7]Executive Summary -Thermal'!$A$4:$H$108</definedName>
    <definedName name="____________________SH10">'[7]Executive Summary -Thermal'!$A$4:$G$118</definedName>
    <definedName name="____________________SH11">'[7]Executive Summary -Thermal'!$A$4:$H$167</definedName>
    <definedName name="____________________SH2">'[7]Executive Summary -Thermal'!$A$4:$H$157</definedName>
    <definedName name="____________________SH3">'[7]Executive Summary -Thermal'!$A$4:$H$136</definedName>
    <definedName name="____________________SH4">'[7]Executive Summary -Thermal'!$A$4:$H$96</definedName>
    <definedName name="____________________SH5">'[7]Executive Summary -Thermal'!$A$4:$H$96</definedName>
    <definedName name="____________________SH6">'[7]Executive Summary -Thermal'!$A$4:$H$95</definedName>
    <definedName name="____________________SH7">'[7]Executive Summary -Thermal'!$A$4:$H$163</definedName>
    <definedName name="____________________SH8">'[7]Executive Summary -Thermal'!$A$4:$H$133</definedName>
    <definedName name="____________________SH9">'[7]Executive Summary -Thermal'!$A$4:$H$194</definedName>
    <definedName name="___________________BSD1" localSheetId="6">#REF!</definedName>
    <definedName name="___________________BSD1" localSheetId="10">#REF!</definedName>
    <definedName name="___________________BSD1">#REF!</definedName>
    <definedName name="___________________BSD2" localSheetId="6">#REF!</definedName>
    <definedName name="___________________BSD2" localSheetId="10">#REF!</definedName>
    <definedName name="___________________BSD2">#REF!</definedName>
    <definedName name="___________________CZ1">[9]data!$F$721</definedName>
    <definedName name="___________________IED1" localSheetId="6">#REF!</definedName>
    <definedName name="___________________IED1" localSheetId="10">#REF!</definedName>
    <definedName name="___________________IED1">#REF!</definedName>
    <definedName name="___________________IED2" localSheetId="6">#REF!</definedName>
    <definedName name="___________________IED2" localSheetId="10">#REF!</definedName>
    <definedName name="___________________IED2">#REF!</definedName>
    <definedName name="___________________iv300000">'[4]INSTALLATIONS-99-00'!$EW$22612</definedName>
    <definedName name="___________________LD1">[1]DLC!$K$59:$AF$8180</definedName>
    <definedName name="___________________LD2">[1]DLC!$GR$56:$HT$8181</definedName>
    <definedName name="___________________LD3">[1]DLC!$HV$57:$IO$8181</definedName>
    <definedName name="___________________LD4">[1]DLC!$AH$32:$BE$8180</definedName>
    <definedName name="___________________LD5">[1]DLC!$GR$53:$HK$8180</definedName>
    <definedName name="___________________LD6">[1]DLC!$GR$69:$HL$8180</definedName>
    <definedName name="___________________LR1" localSheetId="6">#REF!</definedName>
    <definedName name="___________________LR1" localSheetId="10">#REF!</definedName>
    <definedName name="___________________LR1">#REF!</definedName>
    <definedName name="___________________LR2" localSheetId="6">#REF!</definedName>
    <definedName name="___________________LR2" localSheetId="10">#REF!</definedName>
    <definedName name="___________________LR2">#REF!</definedName>
    <definedName name="___________________SCH6" localSheetId="6">'[5]04REL'!#REF!</definedName>
    <definedName name="___________________SCH6">'[5]04REL'!#REF!</definedName>
    <definedName name="___________________SH1">'[7]Executive Summary -Thermal'!$A$4:$H$108</definedName>
    <definedName name="___________________SH10">'[7]Executive Summary -Thermal'!$A$4:$G$118</definedName>
    <definedName name="___________________SH11">'[7]Executive Summary -Thermal'!$A$4:$H$167</definedName>
    <definedName name="___________________SH2">'[7]Executive Summary -Thermal'!$A$4:$H$157</definedName>
    <definedName name="___________________SH3">'[7]Executive Summary -Thermal'!$A$4:$H$136</definedName>
    <definedName name="___________________SH4">'[7]Executive Summary -Thermal'!$A$4:$H$96</definedName>
    <definedName name="___________________SH5">'[7]Executive Summary -Thermal'!$A$4:$H$96</definedName>
    <definedName name="___________________SH6">'[7]Executive Summary -Thermal'!$A$4:$H$95</definedName>
    <definedName name="___________________SH7">'[7]Executive Summary -Thermal'!$A$4:$H$163</definedName>
    <definedName name="___________________SH8">'[7]Executive Summary -Thermal'!$A$4:$H$133</definedName>
    <definedName name="___________________SH9">'[7]Executive Summary -Thermal'!$A$4:$H$194</definedName>
    <definedName name="__________________BSD1" localSheetId="6">#REF!</definedName>
    <definedName name="__________________BSD1" localSheetId="10">#REF!</definedName>
    <definedName name="__________________BSD1">#REF!</definedName>
    <definedName name="__________________BSD2" localSheetId="6">#REF!</definedName>
    <definedName name="__________________BSD2" localSheetId="10">#REF!</definedName>
    <definedName name="__________________BSD2">#REF!</definedName>
    <definedName name="__________________CZ1">[9]data!$F$721</definedName>
    <definedName name="__________________IED1" localSheetId="6">#REF!</definedName>
    <definedName name="__________________IED1" localSheetId="10">#REF!</definedName>
    <definedName name="__________________IED1">#REF!</definedName>
    <definedName name="__________________IED2" localSheetId="6">#REF!</definedName>
    <definedName name="__________________IED2" localSheetId="10">#REF!</definedName>
    <definedName name="__________________IED2">#REF!</definedName>
    <definedName name="__________________iv300000">'[4]INSTALLATIONS-99-00'!$EW$22612</definedName>
    <definedName name="__________________LD1">[1]DLC!$K$59:$AF$8180</definedName>
    <definedName name="__________________LD2">[1]DLC!$GR$56:$HT$8181</definedName>
    <definedName name="__________________LD3">[1]DLC!$HV$57:$IO$8181</definedName>
    <definedName name="__________________LD4">[1]DLC!$AH$32:$BE$8180</definedName>
    <definedName name="__________________LD5">[1]DLC!$GR$53:$HK$8180</definedName>
    <definedName name="__________________LD6">[1]DLC!$GR$69:$HL$8180</definedName>
    <definedName name="__________________LR1" localSheetId="6">#REF!</definedName>
    <definedName name="__________________LR1" localSheetId="10">#REF!</definedName>
    <definedName name="__________________LR1">#REF!</definedName>
    <definedName name="__________________LR2" localSheetId="6">#REF!</definedName>
    <definedName name="__________________LR2" localSheetId="10">#REF!</definedName>
    <definedName name="__________________LR2">#REF!</definedName>
    <definedName name="__________________SCH6" localSheetId="6">'[8]04REL'!#REF!</definedName>
    <definedName name="__________________SCH6" localSheetId="10">'[8]04REL'!#REF!</definedName>
    <definedName name="__________________SCH6">'[8]04REL'!#REF!</definedName>
    <definedName name="__________________SH1">'[7]Executive Summary -Thermal'!$A$4:$H$108</definedName>
    <definedName name="__________________SH10">'[7]Executive Summary -Thermal'!$A$4:$G$118</definedName>
    <definedName name="__________________SH11">'[7]Executive Summary -Thermal'!$A$4:$H$167</definedName>
    <definedName name="__________________SH2">'[7]Executive Summary -Thermal'!$A$4:$H$157</definedName>
    <definedName name="__________________SH3">'[7]Executive Summary -Thermal'!$A$4:$H$136</definedName>
    <definedName name="__________________SH4">'[7]Executive Summary -Thermal'!$A$4:$H$96</definedName>
    <definedName name="__________________SH5">'[7]Executive Summary -Thermal'!$A$4:$H$96</definedName>
    <definedName name="__________________SH6">'[7]Executive Summary -Thermal'!$A$4:$H$95</definedName>
    <definedName name="__________________SH7">'[7]Executive Summary -Thermal'!$A$4:$H$163</definedName>
    <definedName name="__________________SH8">'[7]Executive Summary -Thermal'!$A$4:$H$133</definedName>
    <definedName name="__________________SH9">'[7]Executive Summary -Thermal'!$A$4:$H$194</definedName>
    <definedName name="_________________BSD1" localSheetId="6">#REF!</definedName>
    <definedName name="_________________BSD1" localSheetId="10">#REF!</definedName>
    <definedName name="_________________BSD1">#REF!</definedName>
    <definedName name="_________________BSD2" localSheetId="6">#REF!</definedName>
    <definedName name="_________________BSD2" localSheetId="10">#REF!</definedName>
    <definedName name="_________________BSD2">#REF!</definedName>
    <definedName name="_________________CZ1">[9]data!$F$721</definedName>
    <definedName name="_________________IED1" localSheetId="6">#REF!</definedName>
    <definedName name="_________________IED1" localSheetId="10">#REF!</definedName>
    <definedName name="_________________IED1">#REF!</definedName>
    <definedName name="_________________IED2" localSheetId="6">#REF!</definedName>
    <definedName name="_________________IED2" localSheetId="10">#REF!</definedName>
    <definedName name="_________________IED2">#REF!</definedName>
    <definedName name="_________________iv300000">'[4]INSTALLATIONS-99-00'!$EW$22612</definedName>
    <definedName name="_________________LD1">[1]DLC!$K$59:$AF$8180</definedName>
    <definedName name="_________________LD2">[1]DLC!$GR$56:$HT$8181</definedName>
    <definedName name="_________________LD3">[1]DLC!$HV$57:$IO$8181</definedName>
    <definedName name="_________________LD4">[1]DLC!$AH$32:$BE$8180</definedName>
    <definedName name="_________________LD5">[1]DLC!$GR$53:$HK$8180</definedName>
    <definedName name="_________________LD6">[1]DLC!$GR$69:$HL$8180</definedName>
    <definedName name="_________________LR1" localSheetId="6">#REF!</definedName>
    <definedName name="_________________LR1" localSheetId="10">#REF!</definedName>
    <definedName name="_________________LR1">#REF!</definedName>
    <definedName name="_________________LR2" localSheetId="6">#REF!</definedName>
    <definedName name="_________________LR2" localSheetId="10">#REF!</definedName>
    <definedName name="_________________LR2">#REF!</definedName>
    <definedName name="_________________SCH6" localSheetId="6">'[8]04REL'!#REF!</definedName>
    <definedName name="_________________SCH6" localSheetId="10">'[8]04REL'!#REF!</definedName>
    <definedName name="_________________SCH6">'[8]04REL'!#REF!</definedName>
    <definedName name="_________________SH1">'[7]Executive Summary -Thermal'!$A$4:$H$108</definedName>
    <definedName name="_________________SH10">'[7]Executive Summary -Thermal'!$A$4:$G$118</definedName>
    <definedName name="_________________SH11">'[7]Executive Summary -Thermal'!$A$4:$H$167</definedName>
    <definedName name="_________________SH2">'[7]Executive Summary -Thermal'!$A$4:$H$157</definedName>
    <definedName name="_________________SH3">'[7]Executive Summary -Thermal'!$A$4:$H$136</definedName>
    <definedName name="_________________SH4">'[7]Executive Summary -Thermal'!$A$4:$H$96</definedName>
    <definedName name="_________________SH5">'[7]Executive Summary -Thermal'!$A$4:$H$96</definedName>
    <definedName name="_________________SH6">'[7]Executive Summary -Thermal'!$A$4:$H$95</definedName>
    <definedName name="_________________SH7">'[7]Executive Summary -Thermal'!$A$4:$H$163</definedName>
    <definedName name="_________________SH8">'[7]Executive Summary -Thermal'!$A$4:$H$133</definedName>
    <definedName name="_________________SH9">'[7]Executive Summary -Thermal'!$A$4:$H$194</definedName>
    <definedName name="________________BSD1" localSheetId="6">#REF!</definedName>
    <definedName name="________________BSD1" localSheetId="10">#REF!</definedName>
    <definedName name="________________BSD1">#REF!</definedName>
    <definedName name="________________BSD2" localSheetId="6">#REF!</definedName>
    <definedName name="________________BSD2" localSheetId="10">#REF!</definedName>
    <definedName name="________________BSD2">#REF!</definedName>
    <definedName name="________________CZ1">[9]data!$F$721</definedName>
    <definedName name="________________IED1" localSheetId="6">#REF!</definedName>
    <definedName name="________________IED1" localSheetId="10">#REF!</definedName>
    <definedName name="________________IED1">#REF!</definedName>
    <definedName name="________________IED2" localSheetId="6">#REF!</definedName>
    <definedName name="________________IED2" localSheetId="10">#REF!</definedName>
    <definedName name="________________IED2">#REF!</definedName>
    <definedName name="________________iv300000">'[4]INSTALLATIONS-99-00'!$EW$22612</definedName>
    <definedName name="________________LD1">[1]DLC!$K$59:$AF$8180</definedName>
    <definedName name="________________LD2">[1]DLC!$GR$56:$HT$8181</definedName>
    <definedName name="________________LD3">[1]DLC!$HV$57:$IO$8181</definedName>
    <definedName name="________________LD4">[1]DLC!$AH$32:$BE$8180</definedName>
    <definedName name="________________LD5">[1]DLC!$GR$53:$HK$8180</definedName>
    <definedName name="________________LD6">[1]DLC!$GR$69:$HL$8180</definedName>
    <definedName name="________________LR1" localSheetId="6">#REF!</definedName>
    <definedName name="________________LR1" localSheetId="10">#REF!</definedName>
    <definedName name="________________LR1">#REF!</definedName>
    <definedName name="________________LR2" localSheetId="6">#REF!</definedName>
    <definedName name="________________LR2" localSheetId="10">#REF!</definedName>
    <definedName name="________________LR2">#REF!</definedName>
    <definedName name="________________SCH6" localSheetId="6">'[8]04REL'!#REF!</definedName>
    <definedName name="________________SCH6" localSheetId="10">'[8]04REL'!#REF!</definedName>
    <definedName name="________________SCH6">'[8]04REL'!#REF!</definedName>
    <definedName name="________________SH1">'[7]Executive Summary -Thermal'!$A$4:$H$108</definedName>
    <definedName name="________________SH10">'[7]Executive Summary -Thermal'!$A$4:$G$118</definedName>
    <definedName name="________________SH11">'[7]Executive Summary -Thermal'!$A$4:$H$167</definedName>
    <definedName name="________________SH2">'[7]Executive Summary -Thermal'!$A$4:$H$157</definedName>
    <definedName name="________________SH3">'[7]Executive Summary -Thermal'!$A$4:$H$136</definedName>
    <definedName name="________________SH4">'[7]Executive Summary -Thermal'!$A$4:$H$96</definedName>
    <definedName name="________________SH5">'[7]Executive Summary -Thermal'!$A$4:$H$96</definedName>
    <definedName name="________________SH6">'[7]Executive Summary -Thermal'!$A$4:$H$95</definedName>
    <definedName name="________________SH7">'[7]Executive Summary -Thermal'!$A$4:$H$163</definedName>
    <definedName name="________________SH8">'[7]Executive Summary -Thermal'!$A$4:$H$133</definedName>
    <definedName name="________________SH9">'[7]Executive Summary -Thermal'!$A$4:$H$194</definedName>
    <definedName name="_______________BSD1" localSheetId="6">#REF!</definedName>
    <definedName name="_______________BSD1" localSheetId="10">#REF!</definedName>
    <definedName name="_______________BSD1">#REF!</definedName>
    <definedName name="_______________BSD2" localSheetId="6">#REF!</definedName>
    <definedName name="_______________BSD2" localSheetId="10">#REF!</definedName>
    <definedName name="_______________BSD2">#REF!</definedName>
    <definedName name="_______________CZ1">[9]data!$F$721</definedName>
    <definedName name="_______________IED1" localSheetId="6">#REF!</definedName>
    <definedName name="_______________IED1" localSheetId="10">#REF!</definedName>
    <definedName name="_______________IED1">#REF!</definedName>
    <definedName name="_______________IED2" localSheetId="6">#REF!</definedName>
    <definedName name="_______________IED2" localSheetId="10">#REF!</definedName>
    <definedName name="_______________IED2">#REF!</definedName>
    <definedName name="_______________III7">"$C4.$#REF!$#REF!"</definedName>
    <definedName name="_______________iv300000">'[4]INSTALLATIONS-99-00'!$EW$22612</definedName>
    <definedName name="_______________LD1">[1]DLC!$K$59:$AF$8180</definedName>
    <definedName name="_______________LD2">[1]DLC!$GR$56:$HT$8181</definedName>
    <definedName name="_______________LD3">[1]DLC!$HV$57:$IO$8181</definedName>
    <definedName name="_______________LD4">[1]DLC!$AH$32:$BE$8180</definedName>
    <definedName name="_______________LD5">[1]DLC!$GR$53:$HK$8180</definedName>
    <definedName name="_______________LD6">[1]DLC!$GR$69:$HL$8180</definedName>
    <definedName name="_______________LR1" localSheetId="6">#REF!</definedName>
    <definedName name="_______________LR1" localSheetId="10">#REF!</definedName>
    <definedName name="_______________LR1">#REF!</definedName>
    <definedName name="_______________LR2" localSheetId="6">#REF!</definedName>
    <definedName name="_______________LR2" localSheetId="10">#REF!</definedName>
    <definedName name="_______________LR2">#REF!</definedName>
    <definedName name="_______________SCH6" localSheetId="6">'[8]04REL'!#REF!</definedName>
    <definedName name="_______________SCH6" localSheetId="10">'[8]04REL'!#REF!</definedName>
    <definedName name="_______________SCH6">'[8]04REL'!#REF!</definedName>
    <definedName name="_______________SH1">'[7]Executive Summary -Thermal'!$A$4:$H$108</definedName>
    <definedName name="_______________SH10">'[7]Executive Summary -Thermal'!$A$4:$G$118</definedName>
    <definedName name="_______________SH11">'[7]Executive Summary -Thermal'!$A$4:$H$167</definedName>
    <definedName name="_______________SH2">'[7]Executive Summary -Thermal'!$A$4:$H$157</definedName>
    <definedName name="_______________SH3">'[7]Executive Summary -Thermal'!$A$4:$H$136</definedName>
    <definedName name="_______________SH4">'[7]Executive Summary -Thermal'!$A$4:$H$96</definedName>
    <definedName name="_______________SH5">'[7]Executive Summary -Thermal'!$A$4:$H$96</definedName>
    <definedName name="_______________SH6">'[7]Executive Summary -Thermal'!$A$4:$H$95</definedName>
    <definedName name="_______________SH7">'[7]Executive Summary -Thermal'!$A$4:$H$163</definedName>
    <definedName name="_______________SH8">'[7]Executive Summary -Thermal'!$A$4:$H$133</definedName>
    <definedName name="_______________SH9">'[7]Executive Summary -Thermal'!$A$4:$H$194</definedName>
    <definedName name="______________BSD1" localSheetId="6">#REF!</definedName>
    <definedName name="______________BSD1" localSheetId="10">#REF!</definedName>
    <definedName name="______________BSD1">#REF!</definedName>
    <definedName name="______________BSD2" localSheetId="6">#REF!</definedName>
    <definedName name="______________BSD2" localSheetId="10">#REF!</definedName>
    <definedName name="______________BSD2">#REF!</definedName>
    <definedName name="______________CZ1">[9]data!$F$721</definedName>
    <definedName name="______________IED1" localSheetId="6">#REF!</definedName>
    <definedName name="______________IED1" localSheetId="10">#REF!</definedName>
    <definedName name="______________IED1">#REF!</definedName>
    <definedName name="______________IED2" localSheetId="6">#REF!</definedName>
    <definedName name="______________IED2" localSheetId="10">#REF!</definedName>
    <definedName name="______________IED2">#REF!</definedName>
    <definedName name="______________III7">"$C4.$#REF!$#REF!"</definedName>
    <definedName name="______________iv300000">'[4]INSTALLATIONS-99-00'!$EW$22612</definedName>
    <definedName name="______________LD1">[1]DLC!$K$59:$AF$8180</definedName>
    <definedName name="______________LD2">[1]DLC!$GR$56:$HT$8181</definedName>
    <definedName name="______________LD3">[1]DLC!$HV$57:$IO$8181</definedName>
    <definedName name="______________LD4">[1]DLC!$AH$32:$BE$8180</definedName>
    <definedName name="______________LD5">[1]DLC!$GR$53:$HK$8180</definedName>
    <definedName name="______________LD6">[1]DLC!$GR$69:$HL$8180</definedName>
    <definedName name="______________LR1" localSheetId="6">#REF!</definedName>
    <definedName name="______________LR1" localSheetId="10">#REF!</definedName>
    <definedName name="______________LR1">#REF!</definedName>
    <definedName name="______________LR2" localSheetId="6">#REF!</definedName>
    <definedName name="______________LR2" localSheetId="10">#REF!</definedName>
    <definedName name="______________LR2">#REF!</definedName>
    <definedName name="______________SCH6" localSheetId="6">'[8]04REL'!#REF!</definedName>
    <definedName name="______________SCH6" localSheetId="10">'[8]04REL'!#REF!</definedName>
    <definedName name="______________SCH6">'[8]04REL'!#REF!</definedName>
    <definedName name="______________SH1">'[7]Executive Summary -Thermal'!$A$4:$H$108</definedName>
    <definedName name="______________SH10">'[7]Executive Summary -Thermal'!$A$4:$G$118</definedName>
    <definedName name="______________SH11">'[7]Executive Summary -Thermal'!$A$4:$H$167</definedName>
    <definedName name="______________SH2">'[7]Executive Summary -Thermal'!$A$4:$H$157</definedName>
    <definedName name="______________SH3">'[7]Executive Summary -Thermal'!$A$4:$H$136</definedName>
    <definedName name="______________SH4">'[7]Executive Summary -Thermal'!$A$4:$H$96</definedName>
    <definedName name="______________SH5">'[7]Executive Summary -Thermal'!$A$4:$H$96</definedName>
    <definedName name="______________SH6">'[7]Executive Summary -Thermal'!$A$4:$H$95</definedName>
    <definedName name="______________SH7">'[7]Executive Summary -Thermal'!$A$4:$H$163</definedName>
    <definedName name="______________SH8">'[7]Executive Summary -Thermal'!$A$4:$H$133</definedName>
    <definedName name="______________SH9">'[7]Executive Summary -Thermal'!$A$4:$H$194</definedName>
    <definedName name="_____________BSD1" localSheetId="6">#REF!</definedName>
    <definedName name="_____________BSD1" localSheetId="10">#REF!</definedName>
    <definedName name="_____________BSD1">#REF!</definedName>
    <definedName name="_____________BSD2" localSheetId="6">#REF!</definedName>
    <definedName name="_____________BSD2" localSheetId="10">#REF!</definedName>
    <definedName name="_____________BSD2">#REF!</definedName>
    <definedName name="_____________CZ1">[6]data!$F$721</definedName>
    <definedName name="_____________IED1" localSheetId="6">#REF!</definedName>
    <definedName name="_____________IED1" localSheetId="10">#REF!</definedName>
    <definedName name="_____________IED1">#REF!</definedName>
    <definedName name="_____________IED2" localSheetId="6">#REF!</definedName>
    <definedName name="_____________IED2" localSheetId="10">#REF!</definedName>
    <definedName name="_____________IED2">#REF!</definedName>
    <definedName name="_____________III7">"$C4.$#REF!$#REF!"</definedName>
    <definedName name="_____________iv300000">'[4]INSTALLATIONS-99-00'!$EW$22612</definedName>
    <definedName name="_____________LD1">[1]DLC!$K$59:$AF$8180</definedName>
    <definedName name="_____________LD2">[1]DLC!$GR$56:$HT$8181</definedName>
    <definedName name="_____________LD3">[1]DLC!$HV$57:$IO$8181</definedName>
    <definedName name="_____________LD4">[1]DLC!$AH$32:$BE$8180</definedName>
    <definedName name="_____________LD5">[1]DLC!$GR$53:$HK$8180</definedName>
    <definedName name="_____________LD6">[1]DLC!$GR$69:$HL$8180</definedName>
    <definedName name="_____________LR1" localSheetId="6">#REF!</definedName>
    <definedName name="_____________LR1" localSheetId="10">#REF!</definedName>
    <definedName name="_____________LR1">#REF!</definedName>
    <definedName name="_____________LR2" localSheetId="6">#REF!</definedName>
    <definedName name="_____________LR2" localSheetId="10">#REF!</definedName>
    <definedName name="_____________LR2">#REF!</definedName>
    <definedName name="_____________SCH6" localSheetId="6">'[5]04REL'!#REF!</definedName>
    <definedName name="_____________SCH6" localSheetId="10">'[5]04REL'!#REF!</definedName>
    <definedName name="_____________SCH6">'[5]04REL'!#REF!</definedName>
    <definedName name="_____________SH1">'[7]Executive Summary -Thermal'!$A$4:$H$108</definedName>
    <definedName name="_____________SH10">'[7]Executive Summary -Thermal'!$A$4:$G$118</definedName>
    <definedName name="_____________SH11">'[7]Executive Summary -Thermal'!$A$4:$H$167</definedName>
    <definedName name="_____________SH2">'[7]Executive Summary -Thermal'!$A$4:$H$157</definedName>
    <definedName name="_____________SH3">'[7]Executive Summary -Thermal'!$A$4:$H$136</definedName>
    <definedName name="_____________SH4">'[7]Executive Summary -Thermal'!$A$4:$H$96</definedName>
    <definedName name="_____________SH5">'[7]Executive Summary -Thermal'!$A$4:$H$96</definedName>
    <definedName name="_____________SH6">'[7]Executive Summary -Thermal'!$A$4:$H$95</definedName>
    <definedName name="_____________SH7">'[7]Executive Summary -Thermal'!$A$4:$H$163</definedName>
    <definedName name="_____________SH8">'[7]Executive Summary -Thermal'!$A$4:$H$133</definedName>
    <definedName name="_____________SH9">'[7]Executive Summary -Thermal'!$A$4:$H$194</definedName>
    <definedName name="____________BSD1" localSheetId="6">#REF!</definedName>
    <definedName name="____________BSD1" localSheetId="10">#REF!</definedName>
    <definedName name="____________BSD1">#REF!</definedName>
    <definedName name="____________BSD2" localSheetId="6">#REF!</definedName>
    <definedName name="____________BSD2" localSheetId="10">#REF!</definedName>
    <definedName name="____________BSD2">#REF!</definedName>
    <definedName name="____________CZ1">[9]data!$F$721</definedName>
    <definedName name="____________IED1" localSheetId="6">#REF!</definedName>
    <definedName name="____________IED1" localSheetId="10">#REF!</definedName>
    <definedName name="____________IED1">#REF!</definedName>
    <definedName name="____________IED2" localSheetId="6">#REF!</definedName>
    <definedName name="____________IED2" localSheetId="10">#REF!</definedName>
    <definedName name="____________IED2">#REF!</definedName>
    <definedName name="____________III7">"$C4.$#REF!$#REF!"</definedName>
    <definedName name="____________iv300000">'[10]INSTALLATIONS-99-00'!$EW$22612</definedName>
    <definedName name="____________LD1">[1]DLC!$K$59:$AF$8180</definedName>
    <definedName name="____________LD2">[1]DLC!$GR$56:$HT$8181</definedName>
    <definedName name="____________LD3">[1]DLC!$HV$57:$IO$8181</definedName>
    <definedName name="____________LD4">[1]DLC!$AH$32:$BE$8180</definedName>
    <definedName name="____________LD5">[1]DLC!$GR$53:$HK$8180</definedName>
    <definedName name="____________LD6">[1]DLC!$GR$69:$HL$8180</definedName>
    <definedName name="____________LR1" localSheetId="6">#REF!</definedName>
    <definedName name="____________LR1" localSheetId="10">#REF!</definedName>
    <definedName name="____________LR1">#REF!</definedName>
    <definedName name="____________LR2" localSheetId="6">#REF!</definedName>
    <definedName name="____________LR2" localSheetId="10">#REF!</definedName>
    <definedName name="____________LR2">#REF!</definedName>
    <definedName name="____________SCH6" localSheetId="6">'[8]04REL'!#REF!</definedName>
    <definedName name="____________SCH6" localSheetId="10">'[8]04REL'!#REF!</definedName>
    <definedName name="____________SCH6">'[8]04REL'!#REF!</definedName>
    <definedName name="____________SH1">'[7]Executive Summary -Thermal'!$A$4:$H$108</definedName>
    <definedName name="____________SH10">'[7]Executive Summary -Thermal'!$A$4:$G$118</definedName>
    <definedName name="____________SH11">'[7]Executive Summary -Thermal'!$A$4:$H$167</definedName>
    <definedName name="____________SH2">'[7]Executive Summary -Thermal'!$A$4:$H$157</definedName>
    <definedName name="____________SH3">'[7]Executive Summary -Thermal'!$A$4:$H$136</definedName>
    <definedName name="____________SH4">'[7]Executive Summary -Thermal'!$A$4:$H$96</definedName>
    <definedName name="____________SH5">'[7]Executive Summary -Thermal'!$A$4:$H$96</definedName>
    <definedName name="____________SH6">'[7]Executive Summary -Thermal'!$A$4:$H$95</definedName>
    <definedName name="____________SH7">'[7]Executive Summary -Thermal'!$A$4:$H$163</definedName>
    <definedName name="____________SH8">'[7]Executive Summary -Thermal'!$A$4:$H$133</definedName>
    <definedName name="____________SH9">'[7]Executive Summary -Thermal'!$A$4:$H$194</definedName>
    <definedName name="___________BSD1" localSheetId="6">#REF!</definedName>
    <definedName name="___________BSD1" localSheetId="10">#REF!</definedName>
    <definedName name="___________BSD1">#REF!</definedName>
    <definedName name="___________BSD2" localSheetId="6">#REF!</definedName>
    <definedName name="___________BSD2" localSheetId="10">#REF!</definedName>
    <definedName name="___________BSD2">#REF!</definedName>
    <definedName name="___________CZ1">[9]data!$F$721</definedName>
    <definedName name="___________IED1" localSheetId="6">#REF!</definedName>
    <definedName name="___________IED1" localSheetId="10">#REF!</definedName>
    <definedName name="___________IED1">#REF!</definedName>
    <definedName name="___________IED2" localSheetId="6">#REF!</definedName>
    <definedName name="___________IED2" localSheetId="10">#REF!</definedName>
    <definedName name="___________IED2">#REF!</definedName>
    <definedName name="___________III7">"$C4.$#REF!$#REF!"</definedName>
    <definedName name="___________iv300000">'[4]INSTALLATIONS-99-00'!$EW$22612</definedName>
    <definedName name="___________LD1">[1]DLC!$K$59:$AF$8180</definedName>
    <definedName name="___________LD2">[1]DLC!$GR$56:$HT$8181</definedName>
    <definedName name="___________LD3">[1]DLC!$HV$57:$IO$8181</definedName>
    <definedName name="___________LD4">[1]DLC!$AH$32:$BE$8180</definedName>
    <definedName name="___________LD5">[1]DLC!$GR$53:$HK$8180</definedName>
    <definedName name="___________LD6">[1]DLC!$GR$69:$HL$8180</definedName>
    <definedName name="___________LR1" localSheetId="6">#REF!</definedName>
    <definedName name="___________LR1" localSheetId="10">#REF!</definedName>
    <definedName name="___________LR1">#REF!</definedName>
    <definedName name="___________LR2" localSheetId="6">#REF!</definedName>
    <definedName name="___________LR2" localSheetId="10">#REF!</definedName>
    <definedName name="___________LR2">#REF!</definedName>
    <definedName name="___________SCH6" localSheetId="6">'[8]04REL'!#REF!</definedName>
    <definedName name="___________SCH6" localSheetId="10">'[8]04REL'!#REF!</definedName>
    <definedName name="___________SCH6">'[8]04REL'!#REF!</definedName>
    <definedName name="___________SH1">'[7]Executive Summary -Thermal'!$A$4:$H$108</definedName>
    <definedName name="___________SH10">'[7]Executive Summary -Thermal'!$A$4:$G$118</definedName>
    <definedName name="___________SH11">'[7]Executive Summary -Thermal'!$A$4:$H$167</definedName>
    <definedName name="___________SH2">'[7]Executive Summary -Thermal'!$A$4:$H$157</definedName>
    <definedName name="___________SH3">'[7]Executive Summary -Thermal'!$A$4:$H$136</definedName>
    <definedName name="___________SH4">'[7]Executive Summary -Thermal'!$A$4:$H$96</definedName>
    <definedName name="___________SH5">'[7]Executive Summary -Thermal'!$A$4:$H$96</definedName>
    <definedName name="___________SH6">'[7]Executive Summary -Thermal'!$A$4:$H$95</definedName>
    <definedName name="___________SH7">'[7]Executive Summary -Thermal'!$A$4:$H$163</definedName>
    <definedName name="___________SH8">'[7]Executive Summary -Thermal'!$A$4:$H$133</definedName>
    <definedName name="___________SH9">'[7]Executive Summary -Thermal'!$A$4:$H$194</definedName>
    <definedName name="__________BSD1" localSheetId="6">#REF!</definedName>
    <definedName name="__________BSD1" localSheetId="10">#REF!</definedName>
    <definedName name="__________BSD1">#REF!</definedName>
    <definedName name="__________BSD2" localSheetId="6">#REF!</definedName>
    <definedName name="__________BSD2" localSheetId="10">#REF!</definedName>
    <definedName name="__________BSD2">#REF!</definedName>
    <definedName name="__________CZ1">[9]data!$F$721</definedName>
    <definedName name="__________IED1" localSheetId="6">#REF!</definedName>
    <definedName name="__________IED1" localSheetId="10">#REF!</definedName>
    <definedName name="__________IED1">#REF!</definedName>
    <definedName name="__________IED2" localSheetId="6">#REF!</definedName>
    <definedName name="__________IED2" localSheetId="10">#REF!</definedName>
    <definedName name="__________IED2">#REF!</definedName>
    <definedName name="__________III7">"$C4.$#REF!$#REF!"</definedName>
    <definedName name="__________iv300000">'[4]INSTALLATIONS-99-00'!$EW$22612</definedName>
    <definedName name="__________LD1">[1]DLC!$K$59:$AF$8180</definedName>
    <definedName name="__________LD2">[1]DLC!$GR$56:$HT$8181</definedName>
    <definedName name="__________LD3">[1]DLC!$HV$57:$IO$8181</definedName>
    <definedName name="__________LD4">[1]DLC!$AH$32:$BE$8180</definedName>
    <definedName name="__________LD5">[1]DLC!$GR$53:$HK$8180</definedName>
    <definedName name="__________LD6">[1]DLC!$GR$69:$HL$8180</definedName>
    <definedName name="__________LR1" localSheetId="6">#REF!</definedName>
    <definedName name="__________LR1" localSheetId="10">#REF!</definedName>
    <definedName name="__________LR1">#REF!</definedName>
    <definedName name="__________LR2" localSheetId="6">#REF!</definedName>
    <definedName name="__________LR2" localSheetId="10">#REF!</definedName>
    <definedName name="__________LR2">#REF!</definedName>
    <definedName name="__________SCH6" localSheetId="6">'[8]04REL'!#REF!</definedName>
    <definedName name="__________SCH6" localSheetId="10">'[8]04REL'!#REF!</definedName>
    <definedName name="__________SCH6">'[8]04REL'!#REF!</definedName>
    <definedName name="__________SH1">'[7]Executive Summary -Thermal'!$A$4:$H$108</definedName>
    <definedName name="__________SH10">'[7]Executive Summary -Thermal'!$A$4:$G$118</definedName>
    <definedName name="__________SH11">'[7]Executive Summary -Thermal'!$A$4:$H$167</definedName>
    <definedName name="__________SH2">'[7]Executive Summary -Thermal'!$A$4:$H$157</definedName>
    <definedName name="__________SH3">'[7]Executive Summary -Thermal'!$A$4:$H$136</definedName>
    <definedName name="__________SH4">'[7]Executive Summary -Thermal'!$A$4:$H$96</definedName>
    <definedName name="__________SH5">'[7]Executive Summary -Thermal'!$A$4:$H$96</definedName>
    <definedName name="__________SH6">'[7]Executive Summary -Thermal'!$A$4:$H$95</definedName>
    <definedName name="__________SH7">'[7]Executive Summary -Thermal'!$A$4:$H$163</definedName>
    <definedName name="__________SH8">'[7]Executive Summary -Thermal'!$A$4:$H$133</definedName>
    <definedName name="__________SH9">'[7]Executive Summary -Thermal'!$A$4:$H$194</definedName>
    <definedName name="_________BSD1" localSheetId="6">#REF!</definedName>
    <definedName name="_________BSD1" localSheetId="10">#REF!</definedName>
    <definedName name="_________BSD1">#REF!</definedName>
    <definedName name="_________BSD2" localSheetId="6">#REF!</definedName>
    <definedName name="_________BSD2" localSheetId="10">#REF!</definedName>
    <definedName name="_________BSD2">#REF!</definedName>
    <definedName name="_________CZ1">[9]data!$F$721</definedName>
    <definedName name="_________IED1" localSheetId="6">#REF!</definedName>
    <definedName name="_________IED1" localSheetId="10">#REF!</definedName>
    <definedName name="_________IED1">#REF!</definedName>
    <definedName name="_________IED2" localSheetId="6">#REF!</definedName>
    <definedName name="_________IED2" localSheetId="10">#REF!</definedName>
    <definedName name="_________IED2">#REF!</definedName>
    <definedName name="_________III7">"$C4.$#REF!$#REF!"</definedName>
    <definedName name="_________iv300000">'[4]INSTALLATIONS-99-00'!$EW$22612</definedName>
    <definedName name="_________LD1">[1]DLC!$K$59:$AF$8180</definedName>
    <definedName name="_________LD2">[1]DLC!$GR$56:$HT$8181</definedName>
    <definedName name="_________LD3">[1]DLC!$HV$57:$IO$8181</definedName>
    <definedName name="_________LD4">[1]DLC!$AH$32:$BE$8180</definedName>
    <definedName name="_________LD5">[1]DLC!$GR$53:$HK$8180</definedName>
    <definedName name="_________LD6">[1]DLC!$GR$69:$HL$8180</definedName>
    <definedName name="_________LR1" localSheetId="6">#REF!</definedName>
    <definedName name="_________LR1" localSheetId="10">#REF!</definedName>
    <definedName name="_________LR1">#REF!</definedName>
    <definedName name="_________LR2" localSheetId="6">#REF!</definedName>
    <definedName name="_________LR2" localSheetId="10">#REF!</definedName>
    <definedName name="_________LR2">#REF!</definedName>
    <definedName name="_________SCH6" localSheetId="6">'[8]04REL'!#REF!</definedName>
    <definedName name="_________SCH6" localSheetId="10">'[8]04REL'!#REF!</definedName>
    <definedName name="_________SCH6">'[8]04REL'!#REF!</definedName>
    <definedName name="_________SH1">'[7]Executive Summary -Thermal'!$A$4:$H$108</definedName>
    <definedName name="_________SH10">'[7]Executive Summary -Thermal'!$A$4:$G$118</definedName>
    <definedName name="_________SH11">'[7]Executive Summary -Thermal'!$A$4:$H$167</definedName>
    <definedName name="_________SH2">'[7]Executive Summary -Thermal'!$A$4:$H$157</definedName>
    <definedName name="_________SH3">'[7]Executive Summary -Thermal'!$A$4:$H$136</definedName>
    <definedName name="_________SH4">'[7]Executive Summary -Thermal'!$A$4:$H$96</definedName>
    <definedName name="_________SH5">'[7]Executive Summary -Thermal'!$A$4:$H$96</definedName>
    <definedName name="_________SH6">'[7]Executive Summary -Thermal'!$A$4:$H$95</definedName>
    <definedName name="_________SH7">'[7]Executive Summary -Thermal'!$A$4:$H$163</definedName>
    <definedName name="_________SH8">'[7]Executive Summary -Thermal'!$A$4:$H$133</definedName>
    <definedName name="_________SH9">'[7]Executive Summary -Thermal'!$A$4:$H$194</definedName>
    <definedName name="________BSD1" localSheetId="6">#REF!</definedName>
    <definedName name="________BSD1" localSheetId="10">#REF!</definedName>
    <definedName name="________BSD1">#REF!</definedName>
    <definedName name="________BSD2" localSheetId="6">#REF!</definedName>
    <definedName name="________BSD2" localSheetId="10">#REF!</definedName>
    <definedName name="________BSD2">#REF!</definedName>
    <definedName name="________CZ1">[9]data!$F$721</definedName>
    <definedName name="________IED1" localSheetId="6">#REF!</definedName>
    <definedName name="________IED1" localSheetId="10">#REF!</definedName>
    <definedName name="________IED1">#REF!</definedName>
    <definedName name="________IED2" localSheetId="6">#REF!</definedName>
    <definedName name="________IED2" localSheetId="10">#REF!</definedName>
    <definedName name="________IED2">#REF!</definedName>
    <definedName name="________III7">"$C4.$#REF!$#REF!"</definedName>
    <definedName name="________iv300000">'[4]INSTALLATIONS-99-00'!$EW$22612</definedName>
    <definedName name="________LD1">[1]DLC!$K$59:$AF$8180</definedName>
    <definedName name="________LD2">[1]DLC!$GR$56:$HT$8181</definedName>
    <definedName name="________LD3">[1]DLC!$HV$57:$IO$8181</definedName>
    <definedName name="________LD4">[1]DLC!$AH$32:$BE$8180</definedName>
    <definedName name="________LD5">[1]DLC!$GR$53:$HK$8180</definedName>
    <definedName name="________LD6">[1]DLC!$GR$69:$HL$8180</definedName>
    <definedName name="________LR1" localSheetId="6">#REF!</definedName>
    <definedName name="________LR1" localSheetId="10">#REF!</definedName>
    <definedName name="________LR1">#REF!</definedName>
    <definedName name="________LR2" localSheetId="6">#REF!</definedName>
    <definedName name="________LR2" localSheetId="10">#REF!</definedName>
    <definedName name="________LR2">#REF!</definedName>
    <definedName name="________SCH6" localSheetId="6">'[8]04REL'!#REF!</definedName>
    <definedName name="________SCH6" localSheetId="10">'[8]04REL'!#REF!</definedName>
    <definedName name="________SCH6">'[8]04REL'!#REF!</definedName>
    <definedName name="________SH1">'[7]Executive Summary -Thermal'!$A$4:$H$108</definedName>
    <definedName name="________SH10">'[7]Executive Summary -Thermal'!$A$4:$G$118</definedName>
    <definedName name="________SH11">'[7]Executive Summary -Thermal'!$A$4:$H$167</definedName>
    <definedName name="________SH2">'[7]Executive Summary -Thermal'!$A$4:$H$157</definedName>
    <definedName name="________SH3">'[7]Executive Summary -Thermal'!$A$4:$H$136</definedName>
    <definedName name="________SH4">'[7]Executive Summary -Thermal'!$A$4:$H$96</definedName>
    <definedName name="________SH5">'[7]Executive Summary -Thermal'!$A$4:$H$96</definedName>
    <definedName name="________SH6">'[7]Executive Summary -Thermal'!$A$4:$H$95</definedName>
    <definedName name="________SH7">'[7]Executive Summary -Thermal'!$A$4:$H$163</definedName>
    <definedName name="________SH8">'[7]Executive Summary -Thermal'!$A$4:$H$133</definedName>
    <definedName name="________SH9">'[7]Executive Summary -Thermal'!$A$4:$H$194</definedName>
    <definedName name="_______BSD1" localSheetId="6">#REF!</definedName>
    <definedName name="_______BSD1" localSheetId="10">#REF!</definedName>
    <definedName name="_______BSD1">#REF!</definedName>
    <definedName name="_______BSD2" localSheetId="6">#REF!</definedName>
    <definedName name="_______BSD2" localSheetId="10">#REF!</definedName>
    <definedName name="_______BSD2">#REF!</definedName>
    <definedName name="_______CZ1">[9]data!$F$721</definedName>
    <definedName name="_______IED1" localSheetId="6">#REF!</definedName>
    <definedName name="_______IED1" localSheetId="10">#REF!</definedName>
    <definedName name="_______IED1">#REF!</definedName>
    <definedName name="_______IED2" localSheetId="6">#REF!</definedName>
    <definedName name="_______IED2" localSheetId="10">#REF!</definedName>
    <definedName name="_______IED2">#REF!</definedName>
    <definedName name="_______III7">"$C4.$#REF!$#REF!"</definedName>
    <definedName name="_______iv300000">'[4]INSTALLATIONS-99-00'!$EW$22612</definedName>
    <definedName name="_______LD1">[1]DLC!$K$59:$AF$8180</definedName>
    <definedName name="_______LD2">[1]DLC!$GR$56:$HT$8181</definedName>
    <definedName name="_______LD3">[1]DLC!$HV$57:$IO$8181</definedName>
    <definedName name="_______LD4">[1]DLC!$AH$32:$BE$8180</definedName>
    <definedName name="_______LD5">[1]DLC!$GR$53:$HK$8180</definedName>
    <definedName name="_______LD6">[1]DLC!$GR$69:$HL$8180</definedName>
    <definedName name="_______LR1" localSheetId="6">#REF!</definedName>
    <definedName name="_______LR1" localSheetId="10">#REF!</definedName>
    <definedName name="_______LR1">#REF!</definedName>
    <definedName name="_______LR2" localSheetId="6">#REF!</definedName>
    <definedName name="_______LR2" localSheetId="10">#REF!</definedName>
    <definedName name="_______LR2">#REF!</definedName>
    <definedName name="_______SCH6" localSheetId="6">'[8]04REL'!#REF!</definedName>
    <definedName name="_______SCH6" localSheetId="10">'[8]04REL'!#REF!</definedName>
    <definedName name="_______SCH6">'[8]04REL'!#REF!</definedName>
    <definedName name="_______SH1">'[7]Executive Summary -Thermal'!$A$4:$H$108</definedName>
    <definedName name="_______SH10">'[7]Executive Summary -Thermal'!$A$4:$G$118</definedName>
    <definedName name="_______SH11">'[7]Executive Summary -Thermal'!$A$4:$H$167</definedName>
    <definedName name="_______SH2">'[7]Executive Summary -Thermal'!$A$4:$H$157</definedName>
    <definedName name="_______SH3">'[7]Executive Summary -Thermal'!$A$4:$H$136</definedName>
    <definedName name="_______SH4">'[7]Executive Summary -Thermal'!$A$4:$H$96</definedName>
    <definedName name="_______SH5">'[7]Executive Summary -Thermal'!$A$4:$H$96</definedName>
    <definedName name="_______SH6">'[7]Executive Summary -Thermal'!$A$4:$H$95</definedName>
    <definedName name="_______SH7">'[7]Executive Summary -Thermal'!$A$4:$H$163</definedName>
    <definedName name="_______SH8">'[7]Executive Summary -Thermal'!$A$4:$H$133</definedName>
    <definedName name="_______SH9">'[7]Executive Summary -Thermal'!$A$4:$H$194</definedName>
    <definedName name="______BSD1" localSheetId="6">#REF!</definedName>
    <definedName name="______BSD1" localSheetId="10">#REF!</definedName>
    <definedName name="______BSD1">#REF!</definedName>
    <definedName name="______BSD2" localSheetId="6">#REF!</definedName>
    <definedName name="______BSD2" localSheetId="10">#REF!</definedName>
    <definedName name="______BSD2">#REF!</definedName>
    <definedName name="______CZ1">[9]data!$F$721</definedName>
    <definedName name="______IED1" localSheetId="6">#REF!</definedName>
    <definedName name="______IED1" localSheetId="10">#REF!</definedName>
    <definedName name="______IED1">#REF!</definedName>
    <definedName name="______IED2" localSheetId="6">#REF!</definedName>
    <definedName name="______IED2" localSheetId="10">#REF!</definedName>
    <definedName name="______IED2">#REF!</definedName>
    <definedName name="______III7">"$C4.$#REF!$#REF!"</definedName>
    <definedName name="______iv300000">'[4]INSTALLATIONS-99-00'!$EW$22612</definedName>
    <definedName name="______LD1">[1]DLC!$K$59:$AF$8180</definedName>
    <definedName name="______LD2">[1]DLC!$GR$56:$HT$8181</definedName>
    <definedName name="______LD3">[1]DLC!$HV$57:$IO$8181</definedName>
    <definedName name="______LD4">[1]DLC!$AH$32:$BE$8180</definedName>
    <definedName name="______LD5">[1]DLC!$GR$53:$HK$8180</definedName>
    <definedName name="______LD6">[1]DLC!$GR$69:$HL$8180</definedName>
    <definedName name="______LR1" localSheetId="6">#REF!</definedName>
    <definedName name="______LR1" localSheetId="10">#REF!</definedName>
    <definedName name="______LR1">#REF!</definedName>
    <definedName name="______LR2" localSheetId="6">#REF!</definedName>
    <definedName name="______LR2" localSheetId="10">#REF!</definedName>
    <definedName name="______LR2">#REF!</definedName>
    <definedName name="______SCH6" localSheetId="6">'[8]04REL'!#REF!</definedName>
    <definedName name="______SCH6" localSheetId="10">'[8]04REL'!#REF!</definedName>
    <definedName name="______SCH6">'[8]04REL'!#REF!</definedName>
    <definedName name="______SH1">'[7]Executive Summary -Thermal'!$A$4:$H$108</definedName>
    <definedName name="______SH10">'[7]Executive Summary -Thermal'!$A$4:$G$118</definedName>
    <definedName name="______SH11">'[7]Executive Summary -Thermal'!$A$4:$H$167</definedName>
    <definedName name="______SH2">'[7]Executive Summary -Thermal'!$A$4:$H$157</definedName>
    <definedName name="______SH3">'[7]Executive Summary -Thermal'!$A$4:$H$136</definedName>
    <definedName name="______SH4">'[7]Executive Summary -Thermal'!$A$4:$H$96</definedName>
    <definedName name="______SH5">'[7]Executive Summary -Thermal'!$A$4:$H$96</definedName>
    <definedName name="______SH6">'[7]Executive Summary -Thermal'!$A$4:$H$95</definedName>
    <definedName name="______SH7">'[7]Executive Summary -Thermal'!$A$4:$H$163</definedName>
    <definedName name="______SH8">'[7]Executive Summary -Thermal'!$A$4:$H$133</definedName>
    <definedName name="______SH9">'[7]Executive Summary -Thermal'!$A$4:$H$194</definedName>
    <definedName name="_____BSD1" localSheetId="6">#REF!</definedName>
    <definedName name="_____BSD1" localSheetId="10">#REF!</definedName>
    <definedName name="_____BSD1">#REF!</definedName>
    <definedName name="_____BSD2" localSheetId="6">#REF!</definedName>
    <definedName name="_____BSD2" localSheetId="10">#REF!</definedName>
    <definedName name="_____BSD2">#REF!</definedName>
    <definedName name="_____CZ1">[11]data!$F$721</definedName>
    <definedName name="_____IED1" localSheetId="6">#REF!</definedName>
    <definedName name="_____IED1" localSheetId="10">#REF!</definedName>
    <definedName name="_____IED1">#REF!</definedName>
    <definedName name="_____IED2" localSheetId="6">#REF!</definedName>
    <definedName name="_____IED2" localSheetId="10">#REF!</definedName>
    <definedName name="_____IED2">#REF!</definedName>
    <definedName name="_____III7">"$C4.$#REF!$#REF!"</definedName>
    <definedName name="_____iv300000">'[4]INSTALLATIONS-99-00'!$EW$22612</definedName>
    <definedName name="_____LD1">[1]DLC!$K$59:$AF$8180</definedName>
    <definedName name="_____LD2">[1]DLC!$GR$56:$HT$8181</definedName>
    <definedName name="_____LD3">[1]DLC!$HV$57:$IO$8181</definedName>
    <definedName name="_____LD4">[1]DLC!$AH$32:$BE$8180</definedName>
    <definedName name="_____LD5">[1]DLC!$GR$53:$HK$8180</definedName>
    <definedName name="_____LD6">[1]DLC!$GR$69:$HL$8180</definedName>
    <definedName name="_____LR1" localSheetId="6">#REF!</definedName>
    <definedName name="_____LR1" localSheetId="10">#REF!</definedName>
    <definedName name="_____LR1">#REF!</definedName>
    <definedName name="_____LR2" localSheetId="6">#REF!</definedName>
    <definedName name="_____LR2" localSheetId="10">#REF!</definedName>
    <definedName name="_____LR2">#REF!</definedName>
    <definedName name="_____SCH6" localSheetId="6">'[8]04REL'!#REF!</definedName>
    <definedName name="_____SCH6" localSheetId="10">'[8]04REL'!#REF!</definedName>
    <definedName name="_____SCH6">'[8]04REL'!#REF!</definedName>
    <definedName name="_____SH1">'[7]Executive Summary -Thermal'!$A$4:$H$108</definedName>
    <definedName name="_____SH10">'[7]Executive Summary -Thermal'!$A$4:$G$118</definedName>
    <definedName name="_____SH11">'[7]Executive Summary -Thermal'!$A$4:$H$167</definedName>
    <definedName name="_____SH2">'[7]Executive Summary -Thermal'!$A$4:$H$157</definedName>
    <definedName name="_____SH3">'[7]Executive Summary -Thermal'!$A$4:$H$136</definedName>
    <definedName name="_____SH4">'[7]Executive Summary -Thermal'!$A$4:$H$96</definedName>
    <definedName name="_____SH5">'[7]Executive Summary -Thermal'!$A$4:$H$96</definedName>
    <definedName name="_____SH6">'[7]Executive Summary -Thermal'!$A$4:$H$95</definedName>
    <definedName name="_____SH7">'[7]Executive Summary -Thermal'!$A$4:$H$163</definedName>
    <definedName name="_____SH8">'[7]Executive Summary -Thermal'!$A$4:$H$133</definedName>
    <definedName name="_____SH9">'[7]Executive Summary -Thermal'!$A$4:$H$194</definedName>
    <definedName name="____BSD1" localSheetId="6">#REF!</definedName>
    <definedName name="____BSD1" localSheetId="10">#REF!</definedName>
    <definedName name="____BSD1">#REF!</definedName>
    <definedName name="____BSD2" localSheetId="6">#REF!</definedName>
    <definedName name="____BSD2" localSheetId="10">#REF!</definedName>
    <definedName name="____BSD2">#REF!</definedName>
    <definedName name="____CZ1">[9]data!$F$721</definedName>
    <definedName name="____IED1" localSheetId="6">#REF!</definedName>
    <definedName name="____IED1" localSheetId="10">#REF!</definedName>
    <definedName name="____IED1">#REF!</definedName>
    <definedName name="____IED2" localSheetId="6">#REF!</definedName>
    <definedName name="____IED2" localSheetId="10">#REF!</definedName>
    <definedName name="____IED2">#REF!</definedName>
    <definedName name="____III7">"$C4.$#REF!$#REF!"</definedName>
    <definedName name="____iv300000">'[4]INSTALLATIONS-99-00'!$EW$22612</definedName>
    <definedName name="____LD1">[1]DLC!$K$59:$AF$8180</definedName>
    <definedName name="____LD2">[1]DLC!$GR$56:$HT$8181</definedName>
    <definedName name="____LD3">[1]DLC!$HV$57:$IO$8181</definedName>
    <definedName name="____LD4">[1]DLC!$AH$32:$BE$8180</definedName>
    <definedName name="____LD5">[1]DLC!$GR$53:$HK$8180</definedName>
    <definedName name="____LD6">[1]DLC!$GR$69:$HL$8180</definedName>
    <definedName name="____LR1" localSheetId="6">#REF!</definedName>
    <definedName name="____LR1" localSheetId="10">#REF!</definedName>
    <definedName name="____LR1">#REF!</definedName>
    <definedName name="____LR2" localSheetId="6">#REF!</definedName>
    <definedName name="____LR2" localSheetId="10">#REF!</definedName>
    <definedName name="____LR2">#REF!</definedName>
    <definedName name="____SCH6" localSheetId="6">'[8]04REL'!#REF!</definedName>
    <definedName name="____SCH6" localSheetId="10">'[8]04REL'!#REF!</definedName>
    <definedName name="____SCH6">'[8]04REL'!#REF!</definedName>
    <definedName name="____SH1">'[7]Executive Summary -Thermal'!$A$4:$H$108</definedName>
    <definedName name="____SH10">'[7]Executive Summary -Thermal'!$A$4:$G$118</definedName>
    <definedName name="____SH11">'[7]Executive Summary -Thermal'!$A$4:$H$167</definedName>
    <definedName name="____SH2">'[7]Executive Summary -Thermal'!$A$4:$H$157</definedName>
    <definedName name="____SH3">'[7]Executive Summary -Thermal'!$A$4:$H$136</definedName>
    <definedName name="____SH4">'[7]Executive Summary -Thermal'!$A$4:$H$96</definedName>
    <definedName name="____SH5">'[7]Executive Summary -Thermal'!$A$4:$H$96</definedName>
    <definedName name="____SH6">'[7]Executive Summary -Thermal'!$A$4:$H$95</definedName>
    <definedName name="____SH7">'[7]Executive Summary -Thermal'!$A$4:$H$163</definedName>
    <definedName name="____SH8">'[7]Executive Summary -Thermal'!$A$4:$H$133</definedName>
    <definedName name="____SH9">'[7]Executive Summary -Thermal'!$A$4:$H$194</definedName>
    <definedName name="___BSD1" localSheetId="6">#REF!</definedName>
    <definedName name="___BSD1" localSheetId="10">#REF!</definedName>
    <definedName name="___BSD1">#REF!</definedName>
    <definedName name="___BSD2" localSheetId="6">#REF!</definedName>
    <definedName name="___BSD2" localSheetId="10">#REF!</definedName>
    <definedName name="___BSD2">#REF!</definedName>
    <definedName name="___CZ1">[9]data!$F$721</definedName>
    <definedName name="___IED1" localSheetId="6">#REF!</definedName>
    <definedName name="___IED1" localSheetId="10">#REF!</definedName>
    <definedName name="___IED1">#REF!</definedName>
    <definedName name="___IED2" localSheetId="6">#REF!</definedName>
    <definedName name="___IED2" localSheetId="10">#REF!</definedName>
    <definedName name="___IED2">#REF!</definedName>
    <definedName name="___III7">"$C4.$#REF!$#REF!"</definedName>
    <definedName name="___iv300000">'[4]INSTALLATIONS-99-00'!$EW$22612</definedName>
    <definedName name="___LD1">[1]DLC!$K$59:$AF$8180</definedName>
    <definedName name="___LD2">[1]DLC!$GR$56:$HT$8181</definedName>
    <definedName name="___LD3">[1]DLC!$HV$57:$IO$8181</definedName>
    <definedName name="___LD4">[1]DLC!$AH$32:$BE$8180</definedName>
    <definedName name="___LD5">[1]DLC!$GR$53:$HK$8180</definedName>
    <definedName name="___LD6">[1]DLC!$GR$69:$HL$8180</definedName>
    <definedName name="___LR1" localSheetId="6">#REF!</definedName>
    <definedName name="___LR1" localSheetId="10">#REF!</definedName>
    <definedName name="___LR1">#REF!</definedName>
    <definedName name="___LR2" localSheetId="6">#REF!</definedName>
    <definedName name="___LR2" localSheetId="10">#REF!</definedName>
    <definedName name="___LR2">#REF!</definedName>
    <definedName name="___SCH6" localSheetId="6">'[8]04REL'!#REF!</definedName>
    <definedName name="___SCH6" localSheetId="10">'[8]04REL'!#REF!</definedName>
    <definedName name="___SCH6">'[8]04REL'!#REF!</definedName>
    <definedName name="___SH1">'[7]Executive Summary -Thermal'!$A$4:$H$108</definedName>
    <definedName name="___SH10">'[7]Executive Summary -Thermal'!$A$4:$G$118</definedName>
    <definedName name="___SH11">'[7]Executive Summary -Thermal'!$A$4:$H$167</definedName>
    <definedName name="___SH2">'[7]Executive Summary -Thermal'!$A$4:$H$157</definedName>
    <definedName name="___SH3">'[7]Executive Summary -Thermal'!$A$4:$H$136</definedName>
    <definedName name="___SH4">'[7]Executive Summary -Thermal'!$A$4:$H$96</definedName>
    <definedName name="___SH5">'[7]Executive Summary -Thermal'!$A$4:$H$96</definedName>
    <definedName name="___SH6">'[7]Executive Summary -Thermal'!$A$4:$H$95</definedName>
    <definedName name="___SH7">'[7]Executive Summary -Thermal'!$A$4:$H$163</definedName>
    <definedName name="___SH8">'[7]Executive Summary -Thermal'!$A$4:$H$133</definedName>
    <definedName name="___SH9">'[7]Executive Summary -Thermal'!$A$4:$H$194</definedName>
    <definedName name="__123Graph_A" localSheetId="6" hidden="1">#REF!</definedName>
    <definedName name="__123Graph_A" localSheetId="10" hidden="1">#REF!</definedName>
    <definedName name="__123Graph_A" hidden="1">#REF!</definedName>
    <definedName name="__123Graph_B" localSheetId="6" hidden="1">#REF!</definedName>
    <definedName name="__123Graph_B" localSheetId="10" hidden="1">#REF!</definedName>
    <definedName name="__123Graph_B" hidden="1">#REF!</definedName>
    <definedName name="__123Graph_BCURRENT" localSheetId="6" hidden="1">'[12]BREAKUP OF OIL'!#REF!</definedName>
    <definedName name="__123Graph_BCURRENT" localSheetId="10" hidden="1">'[12]BREAKUP OF OIL'!#REF!</definedName>
    <definedName name="__123Graph_BCURRENT" hidden="1">'[12]BREAKUP OF OIL'!#REF!</definedName>
    <definedName name="__123Graph_C" localSheetId="6" hidden="1">#REF!</definedName>
    <definedName name="__123Graph_C" localSheetId="10" hidden="1">#REF!</definedName>
    <definedName name="__123Graph_C" hidden="1">#REF!</definedName>
    <definedName name="__123Graph_D" localSheetId="6" hidden="1">#REF!</definedName>
    <definedName name="__123Graph_D" localSheetId="10" hidden="1">#REF!</definedName>
    <definedName name="__123Graph_D" hidden="1">#REF!</definedName>
    <definedName name="__123Graph_DCURRENT" localSheetId="6" hidden="1">'[12]BREAKUP OF OIL'!#REF!</definedName>
    <definedName name="__123Graph_DCURRENT" localSheetId="10" hidden="1">'[12]BREAKUP OF OIL'!#REF!</definedName>
    <definedName name="__123Graph_DCURRENT" hidden="1">'[12]BREAKUP OF OIL'!#REF!</definedName>
    <definedName name="__123Graph_E" localSheetId="6" hidden="1">#REF!</definedName>
    <definedName name="__123Graph_E" localSheetId="10" hidden="1">#REF!</definedName>
    <definedName name="__123Graph_E" hidden="1">#REF!</definedName>
    <definedName name="__123Graph_F" localSheetId="6" hidden="1">#REF!</definedName>
    <definedName name="__123Graph_F" localSheetId="10" hidden="1">#REF!</definedName>
    <definedName name="__123Graph_F" hidden="1">#REF!</definedName>
    <definedName name="__123Graph_X" localSheetId="6" hidden="1">#REF!</definedName>
    <definedName name="__123Graph_X" localSheetId="10" hidden="1">#REF!</definedName>
    <definedName name="__123Graph_X" hidden="1">#REF!</definedName>
    <definedName name="__123Graph_XCURRENT" localSheetId="6" hidden="1">'[12]BREAKUP OF OIL'!#REF!</definedName>
    <definedName name="__123Graph_XCURRENT" localSheetId="10" hidden="1">'[12]BREAKUP OF OIL'!#REF!</definedName>
    <definedName name="__123Graph_XCURRENT" hidden="1">'[12]BREAKUP OF OIL'!#REF!</definedName>
    <definedName name="__BSD1" localSheetId="6">#REF!</definedName>
    <definedName name="__BSD1" localSheetId="10">#REF!</definedName>
    <definedName name="__BSD1">#REF!</definedName>
    <definedName name="__BSD2" localSheetId="6">#REF!</definedName>
    <definedName name="__BSD2" localSheetId="10">#REF!</definedName>
    <definedName name="__BSD2">#REF!</definedName>
    <definedName name="__CZ1">[9]data!$F$721</definedName>
    <definedName name="__IED1" localSheetId="6">#REF!</definedName>
    <definedName name="__IED1" localSheetId="10">#REF!</definedName>
    <definedName name="__IED1">#REF!</definedName>
    <definedName name="__IED2" localSheetId="6">#REF!</definedName>
    <definedName name="__IED2" localSheetId="10">#REF!</definedName>
    <definedName name="__IED2">#REF!</definedName>
    <definedName name="__III7">"$C4.$#REF!$#REF!"</definedName>
    <definedName name="__iv300000">'[4]INSTALLATIONS-99-00'!$EW$22612</definedName>
    <definedName name="__LD1">[1]DLC!$K$59:$AF$8180</definedName>
    <definedName name="__LD2">[1]DLC!$GR$56:$HT$8181</definedName>
    <definedName name="__LD3">[1]DLC!$HV$57:$IO$8181</definedName>
    <definedName name="__LD4">[1]DLC!$AH$32:$BE$8180</definedName>
    <definedName name="__LD5">[1]DLC!$GR$53:$HK$8180</definedName>
    <definedName name="__LD6">[1]DLC!$GR$69:$HL$8180</definedName>
    <definedName name="__LR1" localSheetId="6">#REF!</definedName>
    <definedName name="__LR1" localSheetId="10">#REF!</definedName>
    <definedName name="__LR1">#REF!</definedName>
    <definedName name="__LR2" localSheetId="6">#REF!</definedName>
    <definedName name="__LR2" localSheetId="10">#REF!</definedName>
    <definedName name="__LR2">#REF!</definedName>
    <definedName name="__SCH6" localSheetId="6">'[8]04REL'!#REF!</definedName>
    <definedName name="__SCH6" localSheetId="10">'[8]04REL'!#REF!</definedName>
    <definedName name="__SCH6">'[8]04REL'!#REF!</definedName>
    <definedName name="__SH1">'[7]Executive Summary -Thermal'!$A$4:$H$108</definedName>
    <definedName name="__SH10">'[7]Executive Summary -Thermal'!$A$4:$G$118</definedName>
    <definedName name="__SH11">'[7]Executive Summary -Thermal'!$A$4:$H$167</definedName>
    <definedName name="__SH2">'[7]Executive Summary -Thermal'!$A$4:$H$157</definedName>
    <definedName name="__SH3">'[7]Executive Summary -Thermal'!$A$4:$H$136</definedName>
    <definedName name="__SH4">'[7]Executive Summary -Thermal'!$A$4:$H$96</definedName>
    <definedName name="__SH5">'[7]Executive Summary -Thermal'!$A$4:$H$96</definedName>
    <definedName name="__SH6">'[7]Executive Summary -Thermal'!$A$4:$H$95</definedName>
    <definedName name="__SH7">'[7]Executive Summary -Thermal'!$A$4:$H$163</definedName>
    <definedName name="__SH8">'[7]Executive Summary -Thermal'!$A$4:$H$133</definedName>
    <definedName name="__SH9">'[7]Executive Summary -Thermal'!$A$4:$H$194</definedName>
    <definedName name="_1________Excel_BuiltIn_Print_Area_10_1" localSheetId="6">'[13]Scheme Area Details_Block__ C2'!#REF!</definedName>
    <definedName name="_1________Excel_BuiltIn_Print_Area_10_1" localSheetId="10">'[13]Scheme Area Details_Block__ C2'!#REF!</definedName>
    <definedName name="_1________Excel_BuiltIn_Print_Area_10_1">'[13]Scheme Area Details_Block__ C2'!#REF!</definedName>
    <definedName name="_10________Excel_BuiltIn_Print_Area_3_1" localSheetId="6">#REF!</definedName>
    <definedName name="_10________Excel_BuiltIn_Print_Area_3_1" localSheetId="10">#REF!</definedName>
    <definedName name="_10________Excel_BuiltIn_Print_Area_3_1">#REF!</definedName>
    <definedName name="_100___Excel_BuiltIn_Print_Area_18_1" localSheetId="6">#REF!</definedName>
    <definedName name="_100___Excel_BuiltIn_Print_Area_18_1" localSheetId="10">#REF!</definedName>
    <definedName name="_100___Excel_BuiltIn_Print_Area_18_1">#REF!</definedName>
    <definedName name="_101___Excel_BuiltIn_Print_Area_2_1" localSheetId="6">#REF!</definedName>
    <definedName name="_101___Excel_BuiltIn_Print_Area_2_1" localSheetId="10">#REF!</definedName>
    <definedName name="_101___Excel_BuiltIn_Print_Area_2_1">#REF!</definedName>
    <definedName name="_102___Excel_BuiltIn_Print_Area_2_1_1_1" localSheetId="6">#REF!</definedName>
    <definedName name="_102___Excel_BuiltIn_Print_Area_2_1_1_1" localSheetId="10">#REF!</definedName>
    <definedName name="_102___Excel_BuiltIn_Print_Area_2_1_1_1">#REF!</definedName>
    <definedName name="_103___Excel_BuiltIn_Print_Area_2_1_1_1_1" localSheetId="6">#REF!</definedName>
    <definedName name="_103___Excel_BuiltIn_Print_Area_2_1_1_1_1" localSheetId="10">#REF!</definedName>
    <definedName name="_103___Excel_BuiltIn_Print_Area_2_1_1_1_1">#REF!</definedName>
    <definedName name="_104___Excel_BuiltIn_Print_Area_2_1_1_1_1_1" localSheetId="6">#REF!</definedName>
    <definedName name="_104___Excel_BuiltIn_Print_Area_2_1_1_1_1_1" localSheetId="10">#REF!</definedName>
    <definedName name="_104___Excel_BuiltIn_Print_Area_2_1_1_1_1_1">#REF!</definedName>
    <definedName name="_105___Excel_BuiltIn_Print_Area_3_1" localSheetId="6">#REF!</definedName>
    <definedName name="_105___Excel_BuiltIn_Print_Area_3_1" localSheetId="10">#REF!</definedName>
    <definedName name="_105___Excel_BuiltIn_Print_Area_3_1">#REF!</definedName>
    <definedName name="_106___Excel_BuiltIn_Print_Area_3_1_1" localSheetId="6">#REF!</definedName>
    <definedName name="_106___Excel_BuiltIn_Print_Area_3_1_1" localSheetId="10">#REF!</definedName>
    <definedName name="_106___Excel_BuiltIn_Print_Area_3_1_1">#REF!</definedName>
    <definedName name="_107___Excel_BuiltIn_Print_Area_3_1_1_1" localSheetId="6">#REF!</definedName>
    <definedName name="_107___Excel_BuiltIn_Print_Area_3_1_1_1" localSheetId="10">#REF!</definedName>
    <definedName name="_107___Excel_BuiltIn_Print_Area_3_1_1_1">#REF!</definedName>
    <definedName name="_108___Excel_BuiltIn_Print_Area_3_1_1_1_1" localSheetId="6">#REF!</definedName>
    <definedName name="_108___Excel_BuiltIn_Print_Area_3_1_1_1_1" localSheetId="10">#REF!</definedName>
    <definedName name="_108___Excel_BuiltIn_Print_Area_3_1_1_1_1">#REF!</definedName>
    <definedName name="_109___Excel_BuiltIn_Print_Area_4_1_1_1_1" localSheetId="6">#REF!</definedName>
    <definedName name="_109___Excel_BuiltIn_Print_Area_4_1_1_1_1" localSheetId="10">#REF!</definedName>
    <definedName name="_109___Excel_BuiltIn_Print_Area_4_1_1_1_1">#REF!</definedName>
    <definedName name="_10Excel_BuiltIn_Print_Area_2_1" localSheetId="6">#REF!</definedName>
    <definedName name="_10Excel_BuiltIn_Print_Area_2_1" localSheetId="10">#REF!</definedName>
    <definedName name="_10Excel_BuiltIn_Print_Area_2_1">#REF!</definedName>
    <definedName name="_10Excel_BuiltIn_Print_Area_2_1_1_1" localSheetId="6">#REF!</definedName>
    <definedName name="_10Excel_BuiltIn_Print_Area_2_1_1_1" localSheetId="10">#REF!</definedName>
    <definedName name="_10Excel_BuiltIn_Print_Area_2_1_1_1">#REF!</definedName>
    <definedName name="_10Excel_BuiltIn_Print_Area_2_1_1_1_1" localSheetId="6">#REF!</definedName>
    <definedName name="_10Excel_BuiltIn_Print_Area_2_1_1_1_1" localSheetId="10">#REF!</definedName>
    <definedName name="_10Excel_BuiltIn_Print_Area_2_1_1_1_1">#REF!</definedName>
    <definedName name="_10Excel_BuiltIn_Print_Area_2_1_1_1_1_1" localSheetId="6">#REF!</definedName>
    <definedName name="_10Excel_BuiltIn_Print_Area_2_1_1_1_1_1" localSheetId="10">#REF!</definedName>
    <definedName name="_10Excel_BuiltIn_Print_Area_2_1_1_1_1_1">#REF!</definedName>
    <definedName name="_10Excel_BuiltIn_Print_Area_3_1" localSheetId="6">#REF!</definedName>
    <definedName name="_10Excel_BuiltIn_Print_Area_3_1" localSheetId="10">#REF!</definedName>
    <definedName name="_10Excel_BuiltIn_Print_Area_3_1">#REF!</definedName>
    <definedName name="_11________Excel_BuiltIn_Print_Area_3_1_1" localSheetId="6">#REF!</definedName>
    <definedName name="_11________Excel_BuiltIn_Print_Area_3_1_1" localSheetId="10">#REF!</definedName>
    <definedName name="_11________Excel_BuiltIn_Print_Area_3_1_1">#REF!</definedName>
    <definedName name="_110___Excel_BuiltIn_Print_Area_5_1_1_1" localSheetId="6">#REF!</definedName>
    <definedName name="_110___Excel_BuiltIn_Print_Area_5_1_1_1" localSheetId="10">#REF!</definedName>
    <definedName name="_110___Excel_BuiltIn_Print_Area_5_1_1_1">#REF!</definedName>
    <definedName name="_111___Excel_BuiltIn_Print_Area_5_1_1_1_1" localSheetId="6">#REF!</definedName>
    <definedName name="_111___Excel_BuiltIn_Print_Area_5_1_1_1_1" localSheetId="10">#REF!</definedName>
    <definedName name="_111___Excel_BuiltIn_Print_Area_5_1_1_1_1">#REF!</definedName>
    <definedName name="_112___Excel_BuiltIn_Print_Area_7_1_1_1_1" localSheetId="6">#REF!</definedName>
    <definedName name="_112___Excel_BuiltIn_Print_Area_7_1_1_1_1" localSheetId="10">#REF!</definedName>
    <definedName name="_112___Excel_BuiltIn_Print_Area_7_1_1_1_1">#REF!</definedName>
    <definedName name="_113___Excel_BuiltIn_Print_Area_8_1_1_1_1" localSheetId="6">#REF!</definedName>
    <definedName name="_113___Excel_BuiltIn_Print_Area_8_1_1_1_1" localSheetId="10">#REF!</definedName>
    <definedName name="_113___Excel_BuiltIn_Print_Area_8_1_1_1_1">#REF!</definedName>
    <definedName name="_114___Excel_BuiltIn_Print_Area_9_1" localSheetId="6">#REF!</definedName>
    <definedName name="_114___Excel_BuiltIn_Print_Area_9_1" localSheetId="10">#REF!</definedName>
    <definedName name="_114___Excel_BuiltIn_Print_Area_9_1">#REF!</definedName>
    <definedName name="_115__Excel_BuiltIn_Print_Area_10_1" localSheetId="6">'[13]Scheme Area Details_Block__ C2'!#REF!</definedName>
    <definedName name="_115__Excel_BuiltIn_Print_Area_10_1" localSheetId="10">'[13]Scheme Area Details_Block__ C2'!#REF!</definedName>
    <definedName name="_115__Excel_BuiltIn_Print_Area_10_1">'[13]Scheme Area Details_Block__ C2'!#REF!</definedName>
    <definedName name="_116__Excel_BuiltIn_Print_Area_12_1_1_1_1" localSheetId="6">#REF!</definedName>
    <definedName name="_116__Excel_BuiltIn_Print_Area_12_1_1_1_1" localSheetId="10">#REF!</definedName>
    <definedName name="_116__Excel_BuiltIn_Print_Area_12_1_1_1_1">#REF!</definedName>
    <definedName name="_117__Excel_BuiltIn_Print_Area_16_1_1_1_1" localSheetId="6">#REF!</definedName>
    <definedName name="_117__Excel_BuiltIn_Print_Area_16_1_1_1_1" localSheetId="10">#REF!</definedName>
    <definedName name="_117__Excel_BuiltIn_Print_Area_16_1_1_1_1">#REF!</definedName>
    <definedName name="_118__Excel_BuiltIn_Print_Area_17_1_1_1_1" localSheetId="6">#REF!</definedName>
    <definedName name="_118__Excel_BuiltIn_Print_Area_17_1_1_1_1" localSheetId="10">#REF!</definedName>
    <definedName name="_118__Excel_BuiltIn_Print_Area_17_1_1_1_1">#REF!</definedName>
    <definedName name="_119__Excel_BuiltIn_Print_Area_18_1" localSheetId="6">#REF!</definedName>
    <definedName name="_119__Excel_BuiltIn_Print_Area_18_1" localSheetId="10">#REF!</definedName>
    <definedName name="_119__Excel_BuiltIn_Print_Area_18_1">#REF!</definedName>
    <definedName name="_11Excel_BuiltIn_Print_Area_2_1_1_1" localSheetId="6">#REF!</definedName>
    <definedName name="_11Excel_BuiltIn_Print_Area_2_1_1_1" localSheetId="10">#REF!</definedName>
    <definedName name="_11Excel_BuiltIn_Print_Area_2_1_1_1">#REF!</definedName>
    <definedName name="_11Excel_BuiltIn_Print_Area_2_1_1_1_1" localSheetId="6">#REF!</definedName>
    <definedName name="_11Excel_BuiltIn_Print_Area_2_1_1_1_1" localSheetId="10">#REF!</definedName>
    <definedName name="_11Excel_BuiltIn_Print_Area_2_1_1_1_1">#REF!</definedName>
    <definedName name="_11Excel_BuiltIn_Print_Area_2_1_1_1_1_1" localSheetId="6">#REF!</definedName>
    <definedName name="_11Excel_BuiltIn_Print_Area_2_1_1_1_1_1" localSheetId="10">#REF!</definedName>
    <definedName name="_11Excel_BuiltIn_Print_Area_2_1_1_1_1_1">#REF!</definedName>
    <definedName name="_11Excel_BuiltIn_Print_Area_3_1" localSheetId="6">#REF!</definedName>
    <definedName name="_11Excel_BuiltIn_Print_Area_3_1" localSheetId="10">#REF!</definedName>
    <definedName name="_11Excel_BuiltIn_Print_Area_3_1">#REF!</definedName>
    <definedName name="_11Excel_BuiltIn_Print_Area_3_1_1" localSheetId="6">#REF!</definedName>
    <definedName name="_11Excel_BuiltIn_Print_Area_3_1_1" localSheetId="10">#REF!</definedName>
    <definedName name="_11Excel_BuiltIn_Print_Area_3_1_1">#REF!</definedName>
    <definedName name="_12________Excel_BuiltIn_Print_Area_3_1_1_1" localSheetId="6">#REF!</definedName>
    <definedName name="_12________Excel_BuiltIn_Print_Area_3_1_1_1" localSheetId="10">#REF!</definedName>
    <definedName name="_12________Excel_BuiltIn_Print_Area_3_1_1_1">#REF!</definedName>
    <definedName name="_120__Excel_BuiltIn_Print_Area_2_1" localSheetId="6">#REF!</definedName>
    <definedName name="_120__Excel_BuiltIn_Print_Area_2_1" localSheetId="10">#REF!</definedName>
    <definedName name="_120__Excel_BuiltIn_Print_Area_2_1">#REF!</definedName>
    <definedName name="_121__Excel_BuiltIn_Print_Area_2_1_1_1" localSheetId="6">#REF!</definedName>
    <definedName name="_121__Excel_BuiltIn_Print_Area_2_1_1_1" localSheetId="10">#REF!</definedName>
    <definedName name="_121__Excel_BuiltIn_Print_Area_2_1_1_1">#REF!</definedName>
    <definedName name="_122__Excel_BuiltIn_Print_Area_2_1_1_1_1" localSheetId="6">#REF!</definedName>
    <definedName name="_122__Excel_BuiltIn_Print_Area_2_1_1_1_1" localSheetId="10">#REF!</definedName>
    <definedName name="_122__Excel_BuiltIn_Print_Area_2_1_1_1_1">#REF!</definedName>
    <definedName name="_123__Excel_BuiltIn_Print_Area_2_1_1_1_1_1" localSheetId="6">#REF!</definedName>
    <definedName name="_123__Excel_BuiltIn_Print_Area_2_1_1_1_1_1" localSheetId="10">#REF!</definedName>
    <definedName name="_123__Excel_BuiltIn_Print_Area_2_1_1_1_1_1">#REF!</definedName>
    <definedName name="_124__Excel_BuiltIn_Print_Area_3_1" localSheetId="6">#REF!</definedName>
    <definedName name="_124__Excel_BuiltIn_Print_Area_3_1" localSheetId="10">#REF!</definedName>
    <definedName name="_124__Excel_BuiltIn_Print_Area_3_1">#REF!</definedName>
    <definedName name="_125__Excel_BuiltIn_Print_Area_3_1_1" localSheetId="6">#REF!</definedName>
    <definedName name="_125__Excel_BuiltIn_Print_Area_3_1_1" localSheetId="10">#REF!</definedName>
    <definedName name="_125__Excel_BuiltIn_Print_Area_3_1_1">#REF!</definedName>
    <definedName name="_126__Excel_BuiltIn_Print_Area_3_1_1_1" localSheetId="6">#REF!</definedName>
    <definedName name="_126__Excel_BuiltIn_Print_Area_3_1_1_1" localSheetId="10">#REF!</definedName>
    <definedName name="_126__Excel_BuiltIn_Print_Area_3_1_1_1">#REF!</definedName>
    <definedName name="_127__Excel_BuiltIn_Print_Area_3_1_1_1_1" localSheetId="6">#REF!</definedName>
    <definedName name="_127__Excel_BuiltIn_Print_Area_3_1_1_1_1" localSheetId="10">#REF!</definedName>
    <definedName name="_127__Excel_BuiltIn_Print_Area_3_1_1_1_1">#REF!</definedName>
    <definedName name="_128__Excel_BuiltIn_Print_Area_4_1_1_1_1" localSheetId="6">#REF!</definedName>
    <definedName name="_128__Excel_BuiltIn_Print_Area_4_1_1_1_1" localSheetId="10">#REF!</definedName>
    <definedName name="_128__Excel_BuiltIn_Print_Area_4_1_1_1_1">#REF!</definedName>
    <definedName name="_129__Excel_BuiltIn_Print_Area_5_1_1_1" localSheetId="6">#REF!</definedName>
    <definedName name="_129__Excel_BuiltIn_Print_Area_5_1_1_1" localSheetId="10">#REF!</definedName>
    <definedName name="_129__Excel_BuiltIn_Print_Area_5_1_1_1">#REF!</definedName>
    <definedName name="_12Excel_BuiltIn_Print_Area_2_1_1_1_1" localSheetId="6">#REF!</definedName>
    <definedName name="_12Excel_BuiltIn_Print_Area_2_1_1_1_1" localSheetId="10">#REF!</definedName>
    <definedName name="_12Excel_BuiltIn_Print_Area_2_1_1_1_1">#REF!</definedName>
    <definedName name="_12Excel_BuiltIn_Print_Area_2_1_1_1_1_1" localSheetId="6">#REF!</definedName>
    <definedName name="_12Excel_BuiltIn_Print_Area_2_1_1_1_1_1" localSheetId="10">#REF!</definedName>
    <definedName name="_12Excel_BuiltIn_Print_Area_2_1_1_1_1_1">#REF!</definedName>
    <definedName name="_12Excel_BuiltIn_Print_Area_3_1" localSheetId="6">#REF!</definedName>
    <definedName name="_12Excel_BuiltIn_Print_Area_3_1" localSheetId="10">#REF!</definedName>
    <definedName name="_12Excel_BuiltIn_Print_Area_3_1">#REF!</definedName>
    <definedName name="_12Excel_BuiltIn_Print_Area_3_1_1" localSheetId="6">#REF!</definedName>
    <definedName name="_12Excel_BuiltIn_Print_Area_3_1_1" localSheetId="10">#REF!</definedName>
    <definedName name="_12Excel_BuiltIn_Print_Area_3_1_1">#REF!</definedName>
    <definedName name="_12Excel_BuiltIn_Print_Area_3_1_1_1" localSheetId="6">#REF!</definedName>
    <definedName name="_12Excel_BuiltIn_Print_Area_3_1_1_1" localSheetId="10">#REF!</definedName>
    <definedName name="_12Excel_BuiltIn_Print_Area_3_1_1_1">#REF!</definedName>
    <definedName name="_13________Excel_BuiltIn_Print_Area_3_1_1_1_1" localSheetId="6">#REF!</definedName>
    <definedName name="_13________Excel_BuiltIn_Print_Area_3_1_1_1_1" localSheetId="10">#REF!</definedName>
    <definedName name="_13________Excel_BuiltIn_Print_Area_3_1_1_1_1">#REF!</definedName>
    <definedName name="_130__Excel_BuiltIn_Print_Area_5_1_1_1_1" localSheetId="6">#REF!</definedName>
    <definedName name="_130__Excel_BuiltIn_Print_Area_5_1_1_1_1" localSheetId="10">#REF!</definedName>
    <definedName name="_130__Excel_BuiltIn_Print_Area_5_1_1_1_1">#REF!</definedName>
    <definedName name="_131__Excel_BuiltIn_Print_Area_7_1_1_1_1" localSheetId="6">#REF!</definedName>
    <definedName name="_131__Excel_BuiltIn_Print_Area_7_1_1_1_1" localSheetId="10">#REF!</definedName>
    <definedName name="_131__Excel_BuiltIn_Print_Area_7_1_1_1_1">#REF!</definedName>
    <definedName name="_132__Excel_BuiltIn_Print_Area_8_1_1_1_1" localSheetId="6">#REF!</definedName>
    <definedName name="_132__Excel_BuiltIn_Print_Area_8_1_1_1_1" localSheetId="10">#REF!</definedName>
    <definedName name="_132__Excel_BuiltIn_Print_Area_8_1_1_1_1">#REF!</definedName>
    <definedName name="_133__Excel_BuiltIn_Print_Area_9_1" localSheetId="6">#REF!</definedName>
    <definedName name="_133__Excel_BuiltIn_Print_Area_9_1" localSheetId="10">#REF!</definedName>
    <definedName name="_133__Excel_BuiltIn_Print_Area_9_1">#REF!</definedName>
    <definedName name="_134_Excel_BuiltIn_Print_Area_10_1" localSheetId="6">'[13]Scheme Area Details_Block__ C2'!#REF!</definedName>
    <definedName name="_134_Excel_BuiltIn_Print_Area_10_1" localSheetId="10">'[13]Scheme Area Details_Block__ C2'!#REF!</definedName>
    <definedName name="_134_Excel_BuiltIn_Print_Area_10_1">'[13]Scheme Area Details_Block__ C2'!#REF!</definedName>
    <definedName name="_135_Excel_BuiltIn_Print_Area_12_1_1_1_1" localSheetId="6">#REF!</definedName>
    <definedName name="_135_Excel_BuiltIn_Print_Area_12_1_1_1_1" localSheetId="10">#REF!</definedName>
    <definedName name="_135_Excel_BuiltIn_Print_Area_12_1_1_1_1">#REF!</definedName>
    <definedName name="_136_Excel_BuiltIn_Print_Area_16_1_1_1_1" localSheetId="6">#REF!</definedName>
    <definedName name="_136_Excel_BuiltIn_Print_Area_16_1_1_1_1" localSheetId="10">#REF!</definedName>
    <definedName name="_136_Excel_BuiltIn_Print_Area_16_1_1_1_1">#REF!</definedName>
    <definedName name="_137_Excel_BuiltIn_Print_Area_17_1_1_1_1" localSheetId="6">#REF!</definedName>
    <definedName name="_137_Excel_BuiltIn_Print_Area_17_1_1_1_1" localSheetId="10">#REF!</definedName>
    <definedName name="_137_Excel_BuiltIn_Print_Area_17_1_1_1_1">#REF!</definedName>
    <definedName name="_138_Excel_BuiltIn_Print_Area_18_1" localSheetId="6">#REF!</definedName>
    <definedName name="_138_Excel_BuiltIn_Print_Area_18_1" localSheetId="10">#REF!</definedName>
    <definedName name="_138_Excel_BuiltIn_Print_Area_18_1">#REF!</definedName>
    <definedName name="_139_Excel_BuiltIn_Print_Area_2_1" localSheetId="6">#REF!</definedName>
    <definedName name="_139_Excel_BuiltIn_Print_Area_2_1" localSheetId="10">#REF!</definedName>
    <definedName name="_139_Excel_BuiltIn_Print_Area_2_1">#REF!</definedName>
    <definedName name="_13Excel_BuiltIn_Print_Area_2_1_1_1_1_1" localSheetId="6">#REF!</definedName>
    <definedName name="_13Excel_BuiltIn_Print_Area_2_1_1_1_1_1" localSheetId="10">#REF!</definedName>
    <definedName name="_13Excel_BuiltIn_Print_Area_2_1_1_1_1_1">#REF!</definedName>
    <definedName name="_13Excel_BuiltIn_Print_Area_3_1" localSheetId="6">#REF!</definedName>
    <definedName name="_13Excel_BuiltIn_Print_Area_3_1" localSheetId="10">#REF!</definedName>
    <definedName name="_13Excel_BuiltIn_Print_Area_3_1">#REF!</definedName>
    <definedName name="_13Excel_BuiltIn_Print_Area_3_1_1" localSheetId="6">#REF!</definedName>
    <definedName name="_13Excel_BuiltIn_Print_Area_3_1_1" localSheetId="10">#REF!</definedName>
    <definedName name="_13Excel_BuiltIn_Print_Area_3_1_1">#REF!</definedName>
    <definedName name="_13Excel_BuiltIn_Print_Area_3_1_1_1" localSheetId="6">#REF!</definedName>
    <definedName name="_13Excel_BuiltIn_Print_Area_3_1_1_1" localSheetId="10">#REF!</definedName>
    <definedName name="_13Excel_BuiltIn_Print_Area_3_1_1_1">#REF!</definedName>
    <definedName name="_13Excel_BuiltIn_Print_Area_3_1_1_1_1" localSheetId="6">#REF!</definedName>
    <definedName name="_13Excel_BuiltIn_Print_Area_3_1_1_1_1" localSheetId="10">#REF!</definedName>
    <definedName name="_13Excel_BuiltIn_Print_Area_3_1_1_1_1">#REF!</definedName>
    <definedName name="_14________Excel_BuiltIn_Print_Area_4_1_1_1_1" localSheetId="6">#REF!</definedName>
    <definedName name="_14________Excel_BuiltIn_Print_Area_4_1_1_1_1" localSheetId="10">#REF!</definedName>
    <definedName name="_14________Excel_BuiltIn_Print_Area_4_1_1_1_1">#REF!</definedName>
    <definedName name="_140_Excel_BuiltIn_Print_Area_2_1_1_1" localSheetId="6">#REF!</definedName>
    <definedName name="_140_Excel_BuiltIn_Print_Area_2_1_1_1" localSheetId="10">#REF!</definedName>
    <definedName name="_140_Excel_BuiltIn_Print_Area_2_1_1_1">#REF!</definedName>
    <definedName name="_141_Excel_BuiltIn_Print_Area_2_1_1_1_1" localSheetId="6">#REF!</definedName>
    <definedName name="_141_Excel_BuiltIn_Print_Area_2_1_1_1_1" localSheetId="10">#REF!</definedName>
    <definedName name="_141_Excel_BuiltIn_Print_Area_2_1_1_1_1">#REF!</definedName>
    <definedName name="_142_Excel_BuiltIn_Print_Area_2_1_1_1_1_1" localSheetId="6">#REF!</definedName>
    <definedName name="_142_Excel_BuiltIn_Print_Area_2_1_1_1_1_1" localSheetId="10">#REF!</definedName>
    <definedName name="_142_Excel_BuiltIn_Print_Area_2_1_1_1_1_1">#REF!</definedName>
    <definedName name="_143_Excel_BuiltIn_Print_Area_3_1" localSheetId="6">#REF!</definedName>
    <definedName name="_143_Excel_BuiltIn_Print_Area_3_1" localSheetId="10">#REF!</definedName>
    <definedName name="_143_Excel_BuiltIn_Print_Area_3_1">#REF!</definedName>
    <definedName name="_144_Excel_BuiltIn_Print_Area_3_1_1" localSheetId="6">#REF!</definedName>
    <definedName name="_144_Excel_BuiltIn_Print_Area_3_1_1" localSheetId="10">#REF!</definedName>
    <definedName name="_144_Excel_BuiltIn_Print_Area_3_1_1">#REF!</definedName>
    <definedName name="_145_Excel_BuiltIn_Print_Area_3_1_1_1" localSheetId="6">#REF!</definedName>
    <definedName name="_145_Excel_BuiltIn_Print_Area_3_1_1_1" localSheetId="10">#REF!</definedName>
    <definedName name="_145_Excel_BuiltIn_Print_Area_3_1_1_1">#REF!</definedName>
    <definedName name="_146_Excel_BuiltIn_Print_Area_3_1_1_1_1" localSheetId="6">#REF!</definedName>
    <definedName name="_146_Excel_BuiltIn_Print_Area_3_1_1_1_1" localSheetId="10">#REF!</definedName>
    <definedName name="_146_Excel_BuiltIn_Print_Area_3_1_1_1_1">#REF!</definedName>
    <definedName name="_147_Excel_BuiltIn_Print_Area_4_1_1_1_1" localSheetId="6">#REF!</definedName>
    <definedName name="_147_Excel_BuiltIn_Print_Area_4_1_1_1_1" localSheetId="10">#REF!</definedName>
    <definedName name="_147_Excel_BuiltIn_Print_Area_4_1_1_1_1">#REF!</definedName>
    <definedName name="_148_Excel_BuiltIn_Print_Area_5_1_1_1" localSheetId="6">#REF!</definedName>
    <definedName name="_148_Excel_BuiltIn_Print_Area_5_1_1_1" localSheetId="10">#REF!</definedName>
    <definedName name="_148_Excel_BuiltIn_Print_Area_5_1_1_1">#REF!</definedName>
    <definedName name="_149_Excel_BuiltIn_Print_Area_5_1_1_1_1" localSheetId="6">#REF!</definedName>
    <definedName name="_149_Excel_BuiltIn_Print_Area_5_1_1_1_1" localSheetId="10">#REF!</definedName>
    <definedName name="_149_Excel_BuiltIn_Print_Area_5_1_1_1_1">#REF!</definedName>
    <definedName name="_14Excel_BuiltIn_Print_Area_3_1" localSheetId="6">#REF!</definedName>
    <definedName name="_14Excel_BuiltIn_Print_Area_3_1" localSheetId="10">#REF!</definedName>
    <definedName name="_14Excel_BuiltIn_Print_Area_3_1">#REF!</definedName>
    <definedName name="_14Excel_BuiltIn_Print_Area_3_1_1" localSheetId="6">#REF!</definedName>
    <definedName name="_14Excel_BuiltIn_Print_Area_3_1_1" localSheetId="10">#REF!</definedName>
    <definedName name="_14Excel_BuiltIn_Print_Area_3_1_1">#REF!</definedName>
    <definedName name="_14Excel_BuiltIn_Print_Area_3_1_1_1" localSheetId="6">#REF!</definedName>
    <definedName name="_14Excel_BuiltIn_Print_Area_3_1_1_1" localSheetId="10">#REF!</definedName>
    <definedName name="_14Excel_BuiltIn_Print_Area_3_1_1_1">#REF!</definedName>
    <definedName name="_14Excel_BuiltIn_Print_Area_3_1_1_1_1" localSheetId="6">#REF!</definedName>
    <definedName name="_14Excel_BuiltIn_Print_Area_3_1_1_1_1" localSheetId="10">#REF!</definedName>
    <definedName name="_14Excel_BuiltIn_Print_Area_3_1_1_1_1">#REF!</definedName>
    <definedName name="_14Excel_BuiltIn_Print_Area_4_1_1_1_1" localSheetId="6">#REF!</definedName>
    <definedName name="_14Excel_BuiltIn_Print_Area_4_1_1_1_1" localSheetId="10">#REF!</definedName>
    <definedName name="_14Excel_BuiltIn_Print_Area_4_1_1_1_1">#REF!</definedName>
    <definedName name="_15________Excel_BuiltIn_Print_Area_5_1_1_1" localSheetId="6">#REF!</definedName>
    <definedName name="_15________Excel_BuiltIn_Print_Area_5_1_1_1" localSheetId="10">#REF!</definedName>
    <definedName name="_15________Excel_BuiltIn_Print_Area_5_1_1_1">#REF!</definedName>
    <definedName name="_150_Excel_BuiltIn_Print_Area_7_1_1_1_1" localSheetId="6">#REF!</definedName>
    <definedName name="_150_Excel_BuiltIn_Print_Area_7_1_1_1_1" localSheetId="10">#REF!</definedName>
    <definedName name="_150_Excel_BuiltIn_Print_Area_7_1_1_1_1">#REF!</definedName>
    <definedName name="_151_Excel_BuiltIn_Print_Area_8_1_1_1_1" localSheetId="6">#REF!</definedName>
    <definedName name="_151_Excel_BuiltIn_Print_Area_8_1_1_1_1" localSheetId="10">#REF!</definedName>
    <definedName name="_151_Excel_BuiltIn_Print_Area_8_1_1_1_1">#REF!</definedName>
    <definedName name="_152_Excel_BuiltIn_Print_Area_9_1" localSheetId="6">#REF!</definedName>
    <definedName name="_152_Excel_BuiltIn_Print_Area_9_1" localSheetId="10">#REF!</definedName>
    <definedName name="_152_Excel_BuiltIn_Print_Area_9_1">#REF!</definedName>
    <definedName name="_153Excel_BuiltIn_Print_Area_10_1" localSheetId="6">'[13]Scheme Area Details_Block__ C2'!#REF!</definedName>
    <definedName name="_153Excel_BuiltIn_Print_Area_10_1" localSheetId="10">'[13]Scheme Area Details_Block__ C2'!#REF!</definedName>
    <definedName name="_153Excel_BuiltIn_Print_Area_10_1">'[13]Scheme Area Details_Block__ C2'!#REF!</definedName>
    <definedName name="_154Excel_BuiltIn_Print_Area_10_1" localSheetId="6">'[13]Scheme Area Details_Block__ C2'!#REF!</definedName>
    <definedName name="_154Excel_BuiltIn_Print_Area_10_1">'[13]Scheme Area Details_Block__ C2'!#REF!</definedName>
    <definedName name="_154Excel_BuiltIn_Print_Area_12_1_1_1_1" localSheetId="6">#REF!</definedName>
    <definedName name="_154Excel_BuiltIn_Print_Area_12_1_1_1_1" localSheetId="10">#REF!</definedName>
    <definedName name="_154Excel_BuiltIn_Print_Area_12_1_1_1_1">#REF!</definedName>
    <definedName name="_155Excel_BuiltIn_Print_Area_12_1_1_1_1" localSheetId="6">#REF!</definedName>
    <definedName name="_155Excel_BuiltIn_Print_Area_12_1_1_1_1" localSheetId="10">#REF!</definedName>
    <definedName name="_155Excel_BuiltIn_Print_Area_12_1_1_1_1">#REF!</definedName>
    <definedName name="_155Excel_BuiltIn_Print_Area_16_1_1_1_1" localSheetId="6">#REF!</definedName>
    <definedName name="_155Excel_BuiltIn_Print_Area_16_1_1_1_1" localSheetId="10">#REF!</definedName>
    <definedName name="_155Excel_BuiltIn_Print_Area_16_1_1_1_1">#REF!</definedName>
    <definedName name="_156Excel_BuiltIn_Print_Area_16_1_1_1_1" localSheetId="6">#REF!</definedName>
    <definedName name="_156Excel_BuiltIn_Print_Area_16_1_1_1_1" localSheetId="10">#REF!</definedName>
    <definedName name="_156Excel_BuiltIn_Print_Area_16_1_1_1_1">#REF!</definedName>
    <definedName name="_156Excel_BuiltIn_Print_Area_17_1_1_1_1" localSheetId="6">#REF!</definedName>
    <definedName name="_156Excel_BuiltIn_Print_Area_17_1_1_1_1" localSheetId="10">#REF!</definedName>
    <definedName name="_156Excel_BuiltIn_Print_Area_17_1_1_1_1">#REF!</definedName>
    <definedName name="_157Excel_BuiltIn_Print_Area_17_1_1_1_1" localSheetId="6">#REF!</definedName>
    <definedName name="_157Excel_BuiltIn_Print_Area_17_1_1_1_1" localSheetId="10">#REF!</definedName>
    <definedName name="_157Excel_BuiltIn_Print_Area_17_1_1_1_1">#REF!</definedName>
    <definedName name="_157Excel_BuiltIn_Print_Area_18_1" localSheetId="6">#REF!</definedName>
    <definedName name="_157Excel_BuiltIn_Print_Area_18_1" localSheetId="10">#REF!</definedName>
    <definedName name="_157Excel_BuiltIn_Print_Area_18_1">#REF!</definedName>
    <definedName name="_158Excel_BuiltIn_Print_Area_18_1" localSheetId="6">#REF!</definedName>
    <definedName name="_158Excel_BuiltIn_Print_Area_18_1" localSheetId="10">#REF!</definedName>
    <definedName name="_158Excel_BuiltIn_Print_Area_18_1">#REF!</definedName>
    <definedName name="_158Excel_BuiltIn_Print_Area_2_1" localSheetId="6">#REF!</definedName>
    <definedName name="_158Excel_BuiltIn_Print_Area_2_1" localSheetId="10">#REF!</definedName>
    <definedName name="_158Excel_BuiltIn_Print_Area_2_1">#REF!</definedName>
    <definedName name="_159Excel_BuiltIn_Print_Area_2_1" localSheetId="6">#REF!</definedName>
    <definedName name="_159Excel_BuiltIn_Print_Area_2_1" localSheetId="10">#REF!</definedName>
    <definedName name="_159Excel_BuiltIn_Print_Area_2_1">#REF!</definedName>
    <definedName name="_159Excel_BuiltIn_Print_Area_2_1_1_1" localSheetId="6">#REF!</definedName>
    <definedName name="_159Excel_BuiltIn_Print_Area_2_1_1_1" localSheetId="10">#REF!</definedName>
    <definedName name="_159Excel_BuiltIn_Print_Area_2_1_1_1">#REF!</definedName>
    <definedName name="_15Excel_BuiltIn_Print_Area_3_1_1" localSheetId="6">#REF!</definedName>
    <definedName name="_15Excel_BuiltIn_Print_Area_3_1_1" localSheetId="10">#REF!</definedName>
    <definedName name="_15Excel_BuiltIn_Print_Area_3_1_1">#REF!</definedName>
    <definedName name="_15Excel_BuiltIn_Print_Area_3_1_1_1" localSheetId="6">#REF!</definedName>
    <definedName name="_15Excel_BuiltIn_Print_Area_3_1_1_1" localSheetId="10">#REF!</definedName>
    <definedName name="_15Excel_BuiltIn_Print_Area_3_1_1_1">#REF!</definedName>
    <definedName name="_15Excel_BuiltIn_Print_Area_3_1_1_1_1" localSheetId="6">#REF!</definedName>
    <definedName name="_15Excel_BuiltIn_Print_Area_3_1_1_1_1" localSheetId="10">#REF!</definedName>
    <definedName name="_15Excel_BuiltIn_Print_Area_3_1_1_1_1">#REF!</definedName>
    <definedName name="_15Excel_BuiltIn_Print_Area_4_1_1_1_1" localSheetId="6">#REF!</definedName>
    <definedName name="_15Excel_BuiltIn_Print_Area_4_1_1_1_1" localSheetId="10">#REF!</definedName>
    <definedName name="_15Excel_BuiltIn_Print_Area_4_1_1_1_1">#REF!</definedName>
    <definedName name="_15Excel_BuiltIn_Print_Area_5_1_1_1" localSheetId="6">#REF!</definedName>
    <definedName name="_15Excel_BuiltIn_Print_Area_5_1_1_1" localSheetId="10">#REF!</definedName>
    <definedName name="_15Excel_BuiltIn_Print_Area_5_1_1_1">#REF!</definedName>
    <definedName name="_16________Excel_BuiltIn_Print_Area_5_1_1_1_1" localSheetId="6">#REF!</definedName>
    <definedName name="_16________Excel_BuiltIn_Print_Area_5_1_1_1_1" localSheetId="10">#REF!</definedName>
    <definedName name="_16________Excel_BuiltIn_Print_Area_5_1_1_1_1">#REF!</definedName>
    <definedName name="_160Excel_BuiltIn_Print_Area_2_1_1_1" localSheetId="6">#REF!</definedName>
    <definedName name="_160Excel_BuiltIn_Print_Area_2_1_1_1" localSheetId="10">#REF!</definedName>
    <definedName name="_160Excel_BuiltIn_Print_Area_2_1_1_1">#REF!</definedName>
    <definedName name="_160Excel_BuiltIn_Print_Area_2_1_1_1_1" localSheetId="6">#REF!</definedName>
    <definedName name="_160Excel_BuiltIn_Print_Area_2_1_1_1_1" localSheetId="10">#REF!</definedName>
    <definedName name="_160Excel_BuiltIn_Print_Area_2_1_1_1_1">#REF!</definedName>
    <definedName name="_161Excel_BuiltIn_Print_Area_2_1_1_1_1" localSheetId="6">#REF!</definedName>
    <definedName name="_161Excel_BuiltIn_Print_Area_2_1_1_1_1" localSheetId="10">#REF!</definedName>
    <definedName name="_161Excel_BuiltIn_Print_Area_2_1_1_1_1">#REF!</definedName>
    <definedName name="_161Excel_BuiltIn_Print_Area_2_1_1_1_1_1" localSheetId="6">#REF!</definedName>
    <definedName name="_161Excel_BuiltIn_Print_Area_2_1_1_1_1_1" localSheetId="10">#REF!</definedName>
    <definedName name="_161Excel_BuiltIn_Print_Area_2_1_1_1_1_1">#REF!</definedName>
    <definedName name="_162Excel_BuiltIn_Print_Area_2_1_1_1_1_1" localSheetId="6">#REF!</definedName>
    <definedName name="_162Excel_BuiltIn_Print_Area_2_1_1_1_1_1" localSheetId="10">#REF!</definedName>
    <definedName name="_162Excel_BuiltIn_Print_Area_2_1_1_1_1_1">#REF!</definedName>
    <definedName name="_162Excel_BuiltIn_Print_Area_3_1" localSheetId="6">#REF!</definedName>
    <definedName name="_162Excel_BuiltIn_Print_Area_3_1" localSheetId="10">#REF!</definedName>
    <definedName name="_162Excel_BuiltIn_Print_Area_3_1">#REF!</definedName>
    <definedName name="_163Excel_BuiltIn_Print_Area_3_1" localSheetId="6">#REF!</definedName>
    <definedName name="_163Excel_BuiltIn_Print_Area_3_1" localSheetId="10">#REF!</definedName>
    <definedName name="_163Excel_BuiltIn_Print_Area_3_1">#REF!</definedName>
    <definedName name="_163Excel_BuiltIn_Print_Area_3_1_1" localSheetId="6">#REF!</definedName>
    <definedName name="_163Excel_BuiltIn_Print_Area_3_1_1" localSheetId="10">#REF!</definedName>
    <definedName name="_163Excel_BuiltIn_Print_Area_3_1_1">#REF!</definedName>
    <definedName name="_164Excel_BuiltIn_Print_Area_3_1_1" localSheetId="6">#REF!</definedName>
    <definedName name="_164Excel_BuiltIn_Print_Area_3_1_1" localSheetId="10">#REF!</definedName>
    <definedName name="_164Excel_BuiltIn_Print_Area_3_1_1">#REF!</definedName>
    <definedName name="_164Excel_BuiltIn_Print_Area_3_1_1_1" localSheetId="6">#REF!</definedName>
    <definedName name="_164Excel_BuiltIn_Print_Area_3_1_1_1" localSheetId="10">#REF!</definedName>
    <definedName name="_164Excel_BuiltIn_Print_Area_3_1_1_1">#REF!</definedName>
    <definedName name="_165Excel_BuiltIn_Print_Area_3_1_1_1" localSheetId="6">#REF!</definedName>
    <definedName name="_165Excel_BuiltIn_Print_Area_3_1_1_1" localSheetId="10">#REF!</definedName>
    <definedName name="_165Excel_BuiltIn_Print_Area_3_1_1_1">#REF!</definedName>
    <definedName name="_165Excel_BuiltIn_Print_Area_3_1_1_1_1" localSheetId="6">#REF!</definedName>
    <definedName name="_165Excel_BuiltIn_Print_Area_3_1_1_1_1" localSheetId="10">#REF!</definedName>
    <definedName name="_165Excel_BuiltIn_Print_Area_3_1_1_1_1">#REF!</definedName>
    <definedName name="_166Excel_BuiltIn_Print_Area_3_1_1_1_1" localSheetId="6">#REF!</definedName>
    <definedName name="_166Excel_BuiltIn_Print_Area_3_1_1_1_1" localSheetId="10">#REF!</definedName>
    <definedName name="_166Excel_BuiltIn_Print_Area_3_1_1_1_1">#REF!</definedName>
    <definedName name="_166Excel_BuiltIn_Print_Area_4_1_1_1_1" localSheetId="6">#REF!</definedName>
    <definedName name="_166Excel_BuiltIn_Print_Area_4_1_1_1_1" localSheetId="10">#REF!</definedName>
    <definedName name="_166Excel_BuiltIn_Print_Area_4_1_1_1_1">#REF!</definedName>
    <definedName name="_167Excel_BuiltIn_Print_Area_4_1_1_1_1" localSheetId="6">#REF!</definedName>
    <definedName name="_167Excel_BuiltIn_Print_Area_4_1_1_1_1" localSheetId="10">#REF!</definedName>
    <definedName name="_167Excel_BuiltIn_Print_Area_4_1_1_1_1">#REF!</definedName>
    <definedName name="_167Excel_BuiltIn_Print_Area_5_1_1_1" localSheetId="6">#REF!</definedName>
    <definedName name="_167Excel_BuiltIn_Print_Area_5_1_1_1" localSheetId="10">#REF!</definedName>
    <definedName name="_167Excel_BuiltIn_Print_Area_5_1_1_1">#REF!</definedName>
    <definedName name="_168Excel_BuiltIn_Print_Area_5_1_1_1" localSheetId="6">#REF!</definedName>
    <definedName name="_168Excel_BuiltIn_Print_Area_5_1_1_1" localSheetId="10">#REF!</definedName>
    <definedName name="_168Excel_BuiltIn_Print_Area_5_1_1_1">#REF!</definedName>
    <definedName name="_168Excel_BuiltIn_Print_Area_5_1_1_1_1" localSheetId="6">#REF!</definedName>
    <definedName name="_168Excel_BuiltIn_Print_Area_5_1_1_1_1" localSheetId="10">#REF!</definedName>
    <definedName name="_168Excel_BuiltIn_Print_Area_5_1_1_1_1">#REF!</definedName>
    <definedName name="_169Excel_BuiltIn_Print_Area_5_1_1_1_1" localSheetId="6">#REF!</definedName>
    <definedName name="_169Excel_BuiltIn_Print_Area_5_1_1_1_1" localSheetId="10">#REF!</definedName>
    <definedName name="_169Excel_BuiltIn_Print_Area_5_1_1_1_1">#REF!</definedName>
    <definedName name="_169Excel_BuiltIn_Print_Area_7_1_1_1_1" localSheetId="6">#REF!</definedName>
    <definedName name="_169Excel_BuiltIn_Print_Area_7_1_1_1_1" localSheetId="10">#REF!</definedName>
    <definedName name="_169Excel_BuiltIn_Print_Area_7_1_1_1_1">#REF!</definedName>
    <definedName name="_16Excel_BuiltIn_Print_Area_3_1_1_1" localSheetId="6">#REF!</definedName>
    <definedName name="_16Excel_BuiltIn_Print_Area_3_1_1_1" localSheetId="10">#REF!</definedName>
    <definedName name="_16Excel_BuiltIn_Print_Area_3_1_1_1">#REF!</definedName>
    <definedName name="_16Excel_BuiltIn_Print_Area_3_1_1_1_1" localSheetId="6">#REF!</definedName>
    <definedName name="_16Excel_BuiltIn_Print_Area_3_1_1_1_1" localSheetId="10">#REF!</definedName>
    <definedName name="_16Excel_BuiltIn_Print_Area_3_1_1_1_1">#REF!</definedName>
    <definedName name="_16Excel_BuiltIn_Print_Area_4_1_1_1_1" localSheetId="6">#REF!</definedName>
    <definedName name="_16Excel_BuiltIn_Print_Area_4_1_1_1_1" localSheetId="10">#REF!</definedName>
    <definedName name="_16Excel_BuiltIn_Print_Area_4_1_1_1_1">#REF!</definedName>
    <definedName name="_16Excel_BuiltIn_Print_Area_5_1_1_1" localSheetId="6">#REF!</definedName>
    <definedName name="_16Excel_BuiltIn_Print_Area_5_1_1_1" localSheetId="10">#REF!</definedName>
    <definedName name="_16Excel_BuiltIn_Print_Area_5_1_1_1">#REF!</definedName>
    <definedName name="_16Excel_BuiltIn_Print_Area_5_1_1_1_1" localSheetId="6">#REF!</definedName>
    <definedName name="_16Excel_BuiltIn_Print_Area_5_1_1_1_1" localSheetId="10">#REF!</definedName>
    <definedName name="_16Excel_BuiltIn_Print_Area_5_1_1_1_1">#REF!</definedName>
    <definedName name="_17________Excel_BuiltIn_Print_Area_7_1_1_1_1" localSheetId="6">#REF!</definedName>
    <definedName name="_17________Excel_BuiltIn_Print_Area_7_1_1_1_1" localSheetId="10">#REF!</definedName>
    <definedName name="_17________Excel_BuiltIn_Print_Area_7_1_1_1_1">#REF!</definedName>
    <definedName name="_170Excel_BuiltIn_Print_Area_7_1_1_1_1" localSheetId="6">#REF!</definedName>
    <definedName name="_170Excel_BuiltIn_Print_Area_7_1_1_1_1" localSheetId="10">#REF!</definedName>
    <definedName name="_170Excel_BuiltIn_Print_Area_7_1_1_1_1">#REF!</definedName>
    <definedName name="_170Excel_BuiltIn_Print_Area_8_1_1_1_1" localSheetId="6">#REF!</definedName>
    <definedName name="_170Excel_BuiltIn_Print_Area_8_1_1_1_1" localSheetId="10">#REF!</definedName>
    <definedName name="_170Excel_BuiltIn_Print_Area_8_1_1_1_1">#REF!</definedName>
    <definedName name="_171Excel_BuiltIn_Print_Area_8_1_1_1_1" localSheetId="6">#REF!</definedName>
    <definedName name="_171Excel_BuiltIn_Print_Area_8_1_1_1_1" localSheetId="10">#REF!</definedName>
    <definedName name="_171Excel_BuiltIn_Print_Area_8_1_1_1_1">#REF!</definedName>
    <definedName name="_171Excel_BuiltIn_Print_Area_9_1" localSheetId="6">#REF!</definedName>
    <definedName name="_171Excel_BuiltIn_Print_Area_9_1" localSheetId="10">#REF!</definedName>
    <definedName name="_171Excel_BuiltIn_Print_Area_9_1">#REF!</definedName>
    <definedName name="_172Excel_BuiltIn_Print_Area_9_1" localSheetId="6">#REF!</definedName>
    <definedName name="_172Excel_BuiltIn_Print_Area_9_1" localSheetId="10">#REF!</definedName>
    <definedName name="_172Excel_BuiltIn_Print_Area_9_1">#REF!</definedName>
    <definedName name="_17Excel_BuiltIn_Print_Area_3_1_1_1_1" localSheetId="6">#REF!</definedName>
    <definedName name="_17Excel_BuiltIn_Print_Area_3_1_1_1_1" localSheetId="10">#REF!</definedName>
    <definedName name="_17Excel_BuiltIn_Print_Area_3_1_1_1_1">#REF!</definedName>
    <definedName name="_17Excel_BuiltIn_Print_Area_4_1_1_1_1" localSheetId="6">#REF!</definedName>
    <definedName name="_17Excel_BuiltIn_Print_Area_4_1_1_1_1" localSheetId="10">#REF!</definedName>
    <definedName name="_17Excel_BuiltIn_Print_Area_4_1_1_1_1">#REF!</definedName>
    <definedName name="_17Excel_BuiltIn_Print_Area_5_1_1_1" localSheetId="6">#REF!</definedName>
    <definedName name="_17Excel_BuiltIn_Print_Area_5_1_1_1" localSheetId="10">#REF!</definedName>
    <definedName name="_17Excel_BuiltIn_Print_Area_5_1_1_1">#REF!</definedName>
    <definedName name="_17Excel_BuiltIn_Print_Area_5_1_1_1_1" localSheetId="6">#REF!</definedName>
    <definedName name="_17Excel_BuiltIn_Print_Area_5_1_1_1_1" localSheetId="10">#REF!</definedName>
    <definedName name="_17Excel_BuiltIn_Print_Area_5_1_1_1_1">#REF!</definedName>
    <definedName name="_17Excel_BuiltIn_Print_Area_7_1_1_1_1" localSheetId="6">#REF!</definedName>
    <definedName name="_17Excel_BuiltIn_Print_Area_7_1_1_1_1" localSheetId="10">#REF!</definedName>
    <definedName name="_17Excel_BuiltIn_Print_Area_7_1_1_1_1">#REF!</definedName>
    <definedName name="_18________Excel_BuiltIn_Print_Area_8_1_1_1_1" localSheetId="6">#REF!</definedName>
    <definedName name="_18________Excel_BuiltIn_Print_Area_8_1_1_1_1" localSheetId="10">#REF!</definedName>
    <definedName name="_18________Excel_BuiltIn_Print_Area_8_1_1_1_1">#REF!</definedName>
    <definedName name="_18Excel_BuiltIn_Print_Area_4_1_1_1_1" localSheetId="6">#REF!</definedName>
    <definedName name="_18Excel_BuiltIn_Print_Area_4_1_1_1_1" localSheetId="10">#REF!</definedName>
    <definedName name="_18Excel_BuiltIn_Print_Area_4_1_1_1_1">#REF!</definedName>
    <definedName name="_18Excel_BuiltIn_Print_Area_5_1_1_1" localSheetId="6">#REF!</definedName>
    <definedName name="_18Excel_BuiltIn_Print_Area_5_1_1_1" localSheetId="10">#REF!</definedName>
    <definedName name="_18Excel_BuiltIn_Print_Area_5_1_1_1">#REF!</definedName>
    <definedName name="_18Excel_BuiltIn_Print_Area_5_1_1_1_1" localSheetId="6">#REF!</definedName>
    <definedName name="_18Excel_BuiltIn_Print_Area_5_1_1_1_1" localSheetId="10">#REF!</definedName>
    <definedName name="_18Excel_BuiltIn_Print_Area_5_1_1_1_1">#REF!</definedName>
    <definedName name="_18Excel_BuiltIn_Print_Area_7_1_1_1_1" localSheetId="6">#REF!</definedName>
    <definedName name="_18Excel_BuiltIn_Print_Area_7_1_1_1_1" localSheetId="10">#REF!</definedName>
    <definedName name="_18Excel_BuiltIn_Print_Area_7_1_1_1_1">#REF!</definedName>
    <definedName name="_18Excel_BuiltIn_Print_Area_8_1_1_1_1" localSheetId="6">#REF!</definedName>
    <definedName name="_18Excel_BuiltIn_Print_Area_8_1_1_1_1" localSheetId="10">#REF!</definedName>
    <definedName name="_18Excel_BuiltIn_Print_Area_8_1_1_1_1">#REF!</definedName>
    <definedName name="_19________Excel_BuiltIn_Print_Area_9_1" localSheetId="6">#REF!</definedName>
    <definedName name="_19________Excel_BuiltIn_Print_Area_9_1" localSheetId="10">#REF!</definedName>
    <definedName name="_19________Excel_BuiltIn_Print_Area_9_1">#REF!</definedName>
    <definedName name="_19Excel_BuiltIn_Print_Area_5_1_1_1" localSheetId="6">#REF!</definedName>
    <definedName name="_19Excel_BuiltIn_Print_Area_5_1_1_1" localSheetId="10">#REF!</definedName>
    <definedName name="_19Excel_BuiltIn_Print_Area_5_1_1_1">#REF!</definedName>
    <definedName name="_19Excel_BuiltIn_Print_Area_5_1_1_1_1" localSheetId="6">#REF!</definedName>
    <definedName name="_19Excel_BuiltIn_Print_Area_5_1_1_1_1" localSheetId="10">#REF!</definedName>
    <definedName name="_19Excel_BuiltIn_Print_Area_5_1_1_1_1">#REF!</definedName>
    <definedName name="_19Excel_BuiltIn_Print_Area_7_1_1_1_1" localSheetId="6">#REF!</definedName>
    <definedName name="_19Excel_BuiltIn_Print_Area_7_1_1_1_1" localSheetId="10">#REF!</definedName>
    <definedName name="_19Excel_BuiltIn_Print_Area_7_1_1_1_1">#REF!</definedName>
    <definedName name="_19Excel_BuiltIn_Print_Area_8_1_1_1_1" localSheetId="6">#REF!</definedName>
    <definedName name="_19Excel_BuiltIn_Print_Area_8_1_1_1_1" localSheetId="10">#REF!</definedName>
    <definedName name="_19Excel_BuiltIn_Print_Area_8_1_1_1_1">#REF!</definedName>
    <definedName name="_19Excel_BuiltIn_Print_Area_9_1" localSheetId="6">#REF!</definedName>
    <definedName name="_19Excel_BuiltIn_Print_Area_9_1" localSheetId="10">#REF!</definedName>
    <definedName name="_19Excel_BuiltIn_Print_Area_9_1">#REF!</definedName>
    <definedName name="_1Excel_BuiltIn_Print_Area_10_1" localSheetId="6">'[13]Scheme Area Details_Block__ C2'!#REF!</definedName>
    <definedName name="_1Excel_BuiltIn_Print_Area_10_1" localSheetId="10">'[13]Scheme Area Details_Block__ C2'!#REF!</definedName>
    <definedName name="_1Excel_BuiltIn_Print_Area_10_1">'[13]Scheme Area Details_Block__ C2'!#REF!</definedName>
    <definedName name="_2________Excel_BuiltIn_Print_Area_12_1_1_1_1" localSheetId="6">#REF!</definedName>
    <definedName name="_2________Excel_BuiltIn_Print_Area_12_1_1_1_1" localSheetId="10">#REF!</definedName>
    <definedName name="_2________Excel_BuiltIn_Print_Area_12_1_1_1_1">#REF!</definedName>
    <definedName name="_20_______Excel_BuiltIn_Print_Area_10_1" localSheetId="6">'[13]Scheme Area Details_Block__ C2'!#REF!</definedName>
    <definedName name="_20_______Excel_BuiltIn_Print_Area_10_1" localSheetId="10">'[13]Scheme Area Details_Block__ C2'!#REF!</definedName>
    <definedName name="_20_______Excel_BuiltIn_Print_Area_10_1">'[13]Scheme Area Details_Block__ C2'!#REF!</definedName>
    <definedName name="_20Excel_BuiltIn_Print_Area_5_1_1_1_1" localSheetId="6">#REF!</definedName>
    <definedName name="_20Excel_BuiltIn_Print_Area_5_1_1_1_1" localSheetId="10">#REF!</definedName>
    <definedName name="_20Excel_BuiltIn_Print_Area_5_1_1_1_1">#REF!</definedName>
    <definedName name="_20Excel_BuiltIn_Print_Area_7_1_1_1_1" localSheetId="6">#REF!</definedName>
    <definedName name="_20Excel_BuiltIn_Print_Area_7_1_1_1_1" localSheetId="10">#REF!</definedName>
    <definedName name="_20Excel_BuiltIn_Print_Area_7_1_1_1_1">#REF!</definedName>
    <definedName name="_20Excel_BuiltIn_Print_Area_8_1_1_1_1" localSheetId="6">#REF!</definedName>
    <definedName name="_20Excel_BuiltIn_Print_Area_8_1_1_1_1" localSheetId="10">#REF!</definedName>
    <definedName name="_20Excel_BuiltIn_Print_Area_8_1_1_1_1">#REF!</definedName>
    <definedName name="_20Excel_BuiltIn_Print_Area_9_1" localSheetId="6">#REF!</definedName>
    <definedName name="_20Excel_BuiltIn_Print_Area_9_1" localSheetId="10">#REF!</definedName>
    <definedName name="_20Excel_BuiltIn_Print_Area_9_1">#REF!</definedName>
    <definedName name="_21_______Excel_BuiltIn_Print_Area_12_1_1_1_1" localSheetId="6">#REF!</definedName>
    <definedName name="_21_______Excel_BuiltIn_Print_Area_12_1_1_1_1" localSheetId="10">#REF!</definedName>
    <definedName name="_21_______Excel_BuiltIn_Print_Area_12_1_1_1_1">#REF!</definedName>
    <definedName name="_21Excel_BuiltIn_Print_Area_7_1_1_1_1" localSheetId="6">#REF!</definedName>
    <definedName name="_21Excel_BuiltIn_Print_Area_7_1_1_1_1" localSheetId="10">#REF!</definedName>
    <definedName name="_21Excel_BuiltIn_Print_Area_7_1_1_1_1">#REF!</definedName>
    <definedName name="_21Excel_BuiltIn_Print_Area_8_1_1_1_1" localSheetId="6">#REF!</definedName>
    <definedName name="_21Excel_BuiltIn_Print_Area_8_1_1_1_1" localSheetId="10">#REF!</definedName>
    <definedName name="_21Excel_BuiltIn_Print_Area_8_1_1_1_1">#REF!</definedName>
    <definedName name="_21Excel_BuiltIn_Print_Area_9_1" localSheetId="6">#REF!</definedName>
    <definedName name="_21Excel_BuiltIn_Print_Area_9_1" localSheetId="10">#REF!</definedName>
    <definedName name="_21Excel_BuiltIn_Print_Area_9_1">#REF!</definedName>
    <definedName name="_22_______Excel_BuiltIn_Print_Area_16_1_1_1_1" localSheetId="6">#REF!</definedName>
    <definedName name="_22_______Excel_BuiltIn_Print_Area_16_1_1_1_1" localSheetId="10">#REF!</definedName>
    <definedName name="_22_______Excel_BuiltIn_Print_Area_16_1_1_1_1">#REF!</definedName>
    <definedName name="_22Excel_BuiltIn_Print_Area_8_1_1_1_1" localSheetId="6">#REF!</definedName>
    <definedName name="_22Excel_BuiltIn_Print_Area_8_1_1_1_1" localSheetId="10">#REF!</definedName>
    <definedName name="_22Excel_BuiltIn_Print_Area_8_1_1_1_1">#REF!</definedName>
    <definedName name="_22Excel_BuiltIn_Print_Area_9_1" localSheetId="6">#REF!</definedName>
    <definedName name="_22Excel_BuiltIn_Print_Area_9_1" localSheetId="10">#REF!</definedName>
    <definedName name="_22Excel_BuiltIn_Print_Area_9_1">#REF!</definedName>
    <definedName name="_23_______Excel_BuiltIn_Print_Area_17_1_1_1_1" localSheetId="6">#REF!</definedName>
    <definedName name="_23_______Excel_BuiltIn_Print_Area_17_1_1_1_1" localSheetId="10">#REF!</definedName>
    <definedName name="_23_______Excel_BuiltIn_Print_Area_17_1_1_1_1">#REF!</definedName>
    <definedName name="_23Excel_BuiltIn_Print_Area_9_1" localSheetId="6">#REF!</definedName>
    <definedName name="_23Excel_BuiltIn_Print_Area_9_1" localSheetId="10">#REF!</definedName>
    <definedName name="_23Excel_BuiltIn_Print_Area_9_1">#REF!</definedName>
    <definedName name="_24_______Excel_BuiltIn_Print_Area_18_1" localSheetId="6">#REF!</definedName>
    <definedName name="_24_______Excel_BuiltIn_Print_Area_18_1" localSheetId="10">#REF!</definedName>
    <definedName name="_24_______Excel_BuiltIn_Print_Area_18_1">#REF!</definedName>
    <definedName name="_25_______Excel_BuiltIn_Print_Area_2_1" localSheetId="6">#REF!</definedName>
    <definedName name="_25_______Excel_BuiltIn_Print_Area_2_1" localSheetId="10">#REF!</definedName>
    <definedName name="_25_______Excel_BuiltIn_Print_Area_2_1">#REF!</definedName>
    <definedName name="_26_______Excel_BuiltIn_Print_Area_2_1_1_1" localSheetId="6">#REF!</definedName>
    <definedName name="_26_______Excel_BuiltIn_Print_Area_2_1_1_1" localSheetId="10">#REF!</definedName>
    <definedName name="_26_______Excel_BuiltIn_Print_Area_2_1_1_1">#REF!</definedName>
    <definedName name="_27_______Excel_BuiltIn_Print_Area_2_1_1_1_1" localSheetId="6">#REF!</definedName>
    <definedName name="_27_______Excel_BuiltIn_Print_Area_2_1_1_1_1" localSheetId="10">#REF!</definedName>
    <definedName name="_27_______Excel_BuiltIn_Print_Area_2_1_1_1_1">#REF!</definedName>
    <definedName name="_28_______Excel_BuiltIn_Print_Area_2_1_1_1_1_1" localSheetId="6">#REF!</definedName>
    <definedName name="_28_______Excel_BuiltIn_Print_Area_2_1_1_1_1_1" localSheetId="10">#REF!</definedName>
    <definedName name="_28_______Excel_BuiltIn_Print_Area_2_1_1_1_1_1">#REF!</definedName>
    <definedName name="_29_______Excel_BuiltIn_Print_Area_3_1" localSheetId="6">#REF!</definedName>
    <definedName name="_29_______Excel_BuiltIn_Print_Area_3_1" localSheetId="10">#REF!</definedName>
    <definedName name="_29_______Excel_BuiltIn_Print_Area_3_1">#REF!</definedName>
    <definedName name="_2Excel_BuiltIn_Print_Area_10_1" localSheetId="6">'[13]Scheme Area Details_Block__ C2'!#REF!</definedName>
    <definedName name="_2Excel_BuiltIn_Print_Area_10_1" localSheetId="10">'[13]Scheme Area Details_Block__ C2'!#REF!</definedName>
    <definedName name="_2Excel_BuiltIn_Print_Area_10_1">'[13]Scheme Area Details_Block__ C2'!#REF!</definedName>
    <definedName name="_2Excel_BuiltIn_Print_Area_12_1_1_1_1" localSheetId="6">#REF!</definedName>
    <definedName name="_2Excel_BuiltIn_Print_Area_12_1_1_1_1" localSheetId="10">#REF!</definedName>
    <definedName name="_2Excel_BuiltIn_Print_Area_12_1_1_1_1">#REF!</definedName>
    <definedName name="_3________Excel_BuiltIn_Print_Area_16_1_1_1_1" localSheetId="6">#REF!</definedName>
    <definedName name="_3________Excel_BuiltIn_Print_Area_16_1_1_1_1" localSheetId="10">#REF!</definedName>
    <definedName name="_3________Excel_BuiltIn_Print_Area_16_1_1_1_1">#REF!</definedName>
    <definedName name="_30_______Excel_BuiltIn_Print_Area_3_1_1" localSheetId="6">#REF!</definedName>
    <definedName name="_30_______Excel_BuiltIn_Print_Area_3_1_1" localSheetId="10">#REF!</definedName>
    <definedName name="_30_______Excel_BuiltIn_Print_Area_3_1_1">#REF!</definedName>
    <definedName name="_31_______Excel_BuiltIn_Print_Area_3_1_1_1" localSheetId="6">#REF!</definedName>
    <definedName name="_31_______Excel_BuiltIn_Print_Area_3_1_1_1" localSheetId="10">#REF!</definedName>
    <definedName name="_31_______Excel_BuiltIn_Print_Area_3_1_1_1">#REF!</definedName>
    <definedName name="_32_______Excel_BuiltIn_Print_Area_3_1_1_1_1" localSheetId="6">#REF!</definedName>
    <definedName name="_32_______Excel_BuiltIn_Print_Area_3_1_1_1_1" localSheetId="10">#REF!</definedName>
    <definedName name="_32_______Excel_BuiltIn_Print_Area_3_1_1_1_1">#REF!</definedName>
    <definedName name="_33_______Excel_BuiltIn_Print_Area_4_1_1_1_1" localSheetId="6">#REF!</definedName>
    <definedName name="_33_______Excel_BuiltIn_Print_Area_4_1_1_1_1" localSheetId="10">#REF!</definedName>
    <definedName name="_33_______Excel_BuiltIn_Print_Area_4_1_1_1_1">#REF!</definedName>
    <definedName name="_34_______Excel_BuiltIn_Print_Area_5_1_1_1" localSheetId="6">#REF!</definedName>
    <definedName name="_34_______Excel_BuiltIn_Print_Area_5_1_1_1" localSheetId="10">#REF!</definedName>
    <definedName name="_34_______Excel_BuiltIn_Print_Area_5_1_1_1">#REF!</definedName>
    <definedName name="_35_______Excel_BuiltIn_Print_Area_5_1_1_1_1" localSheetId="6">#REF!</definedName>
    <definedName name="_35_______Excel_BuiltIn_Print_Area_5_1_1_1_1" localSheetId="10">#REF!</definedName>
    <definedName name="_35_______Excel_BuiltIn_Print_Area_5_1_1_1_1">#REF!</definedName>
    <definedName name="_36_______Excel_BuiltIn_Print_Area_7_1_1_1_1" localSheetId="6">#REF!</definedName>
    <definedName name="_36_______Excel_BuiltIn_Print_Area_7_1_1_1_1" localSheetId="10">#REF!</definedName>
    <definedName name="_36_______Excel_BuiltIn_Print_Area_7_1_1_1_1">#REF!</definedName>
    <definedName name="_37_______Excel_BuiltIn_Print_Area_8_1_1_1_1" localSheetId="6">#REF!</definedName>
    <definedName name="_37_______Excel_BuiltIn_Print_Area_8_1_1_1_1" localSheetId="10">#REF!</definedName>
    <definedName name="_37_______Excel_BuiltIn_Print_Area_8_1_1_1_1">#REF!</definedName>
    <definedName name="_38_______Excel_BuiltIn_Print_Area_9_1" localSheetId="6">#REF!</definedName>
    <definedName name="_38_______Excel_BuiltIn_Print_Area_9_1" localSheetId="10">#REF!</definedName>
    <definedName name="_38_______Excel_BuiltIn_Print_Area_9_1">#REF!</definedName>
    <definedName name="_39______Excel_BuiltIn_Print_Area_10_1" localSheetId="6">'[13]Scheme Area Details_Block__ C2'!#REF!</definedName>
    <definedName name="_39______Excel_BuiltIn_Print_Area_10_1" localSheetId="10">'[13]Scheme Area Details_Block__ C2'!#REF!</definedName>
    <definedName name="_39______Excel_BuiltIn_Print_Area_10_1">'[13]Scheme Area Details_Block__ C2'!#REF!</definedName>
    <definedName name="_3Excel_BuiltIn_Print_Area_10_1" localSheetId="6">'[13]Scheme Area Details_Block__ C2'!#REF!</definedName>
    <definedName name="_3Excel_BuiltIn_Print_Area_10_1">'[13]Scheme Area Details_Block__ C2'!#REF!</definedName>
    <definedName name="_3Excel_BuiltIn_Print_Area_12_1_1_1_1" localSheetId="6">#REF!</definedName>
    <definedName name="_3Excel_BuiltIn_Print_Area_12_1_1_1_1" localSheetId="10">#REF!</definedName>
    <definedName name="_3Excel_BuiltIn_Print_Area_12_1_1_1_1">#REF!</definedName>
    <definedName name="_3Excel_BuiltIn_Print_Area_16_1_1_1_1" localSheetId="6">#REF!</definedName>
    <definedName name="_3Excel_BuiltIn_Print_Area_16_1_1_1_1" localSheetId="10">#REF!</definedName>
    <definedName name="_3Excel_BuiltIn_Print_Area_16_1_1_1_1">#REF!</definedName>
    <definedName name="_4________Excel_BuiltIn_Print_Area_17_1_1_1_1" localSheetId="6">#REF!</definedName>
    <definedName name="_4________Excel_BuiltIn_Print_Area_17_1_1_1_1" localSheetId="10">#REF!</definedName>
    <definedName name="_4________Excel_BuiltIn_Print_Area_17_1_1_1_1">#REF!</definedName>
    <definedName name="_40______Excel_BuiltIn_Print_Area_12_1_1_1_1" localSheetId="6">#REF!</definedName>
    <definedName name="_40______Excel_BuiltIn_Print_Area_12_1_1_1_1" localSheetId="10">#REF!</definedName>
    <definedName name="_40______Excel_BuiltIn_Print_Area_12_1_1_1_1">#REF!</definedName>
    <definedName name="_41______Excel_BuiltIn_Print_Area_16_1_1_1_1" localSheetId="6">#REF!</definedName>
    <definedName name="_41______Excel_BuiltIn_Print_Area_16_1_1_1_1" localSheetId="10">#REF!</definedName>
    <definedName name="_41______Excel_BuiltIn_Print_Area_16_1_1_1_1">#REF!</definedName>
    <definedName name="_42______Excel_BuiltIn_Print_Area_17_1_1_1_1" localSheetId="6">#REF!</definedName>
    <definedName name="_42______Excel_BuiltIn_Print_Area_17_1_1_1_1" localSheetId="10">#REF!</definedName>
    <definedName name="_42______Excel_BuiltIn_Print_Area_17_1_1_1_1">#REF!</definedName>
    <definedName name="_43______Excel_BuiltIn_Print_Area_18_1" localSheetId="6">#REF!</definedName>
    <definedName name="_43______Excel_BuiltIn_Print_Area_18_1" localSheetId="10">#REF!</definedName>
    <definedName name="_43______Excel_BuiltIn_Print_Area_18_1">#REF!</definedName>
    <definedName name="_44______Excel_BuiltIn_Print_Area_2_1" localSheetId="6">#REF!</definedName>
    <definedName name="_44______Excel_BuiltIn_Print_Area_2_1" localSheetId="10">#REF!</definedName>
    <definedName name="_44______Excel_BuiltIn_Print_Area_2_1">#REF!</definedName>
    <definedName name="_45______Excel_BuiltIn_Print_Area_2_1_1_1" localSheetId="6">#REF!</definedName>
    <definedName name="_45______Excel_BuiltIn_Print_Area_2_1_1_1" localSheetId="10">#REF!</definedName>
    <definedName name="_45______Excel_BuiltIn_Print_Area_2_1_1_1">#REF!</definedName>
    <definedName name="_46______Excel_BuiltIn_Print_Area_2_1_1_1_1" localSheetId="6">#REF!</definedName>
    <definedName name="_46______Excel_BuiltIn_Print_Area_2_1_1_1_1" localSheetId="10">#REF!</definedName>
    <definedName name="_46______Excel_BuiltIn_Print_Area_2_1_1_1_1">#REF!</definedName>
    <definedName name="_47______Excel_BuiltIn_Print_Area_2_1_1_1_1_1" localSheetId="6">#REF!</definedName>
    <definedName name="_47______Excel_BuiltIn_Print_Area_2_1_1_1_1_1" localSheetId="10">#REF!</definedName>
    <definedName name="_47______Excel_BuiltIn_Print_Area_2_1_1_1_1_1">#REF!</definedName>
    <definedName name="_48______Excel_BuiltIn_Print_Area_3_1" localSheetId="6">#REF!</definedName>
    <definedName name="_48______Excel_BuiltIn_Print_Area_3_1" localSheetId="10">#REF!</definedName>
    <definedName name="_48______Excel_BuiltIn_Print_Area_3_1">#REF!</definedName>
    <definedName name="_49______Excel_BuiltIn_Print_Area_3_1_1" localSheetId="6">#REF!</definedName>
    <definedName name="_49______Excel_BuiltIn_Print_Area_3_1_1" localSheetId="10">#REF!</definedName>
    <definedName name="_49______Excel_BuiltIn_Print_Area_3_1_1">#REF!</definedName>
    <definedName name="_4Excel_BuiltIn_Print_Area_10_1" localSheetId="6">'[13]Scheme Area Details_Block__ C2'!#REF!</definedName>
    <definedName name="_4Excel_BuiltIn_Print_Area_10_1" localSheetId="10">'[13]Scheme Area Details_Block__ C2'!#REF!</definedName>
    <definedName name="_4Excel_BuiltIn_Print_Area_10_1">'[13]Scheme Area Details_Block__ C2'!#REF!</definedName>
    <definedName name="_4Excel_BuiltIn_Print_Area_12_1_1_1_1" localSheetId="6">#REF!</definedName>
    <definedName name="_4Excel_BuiltIn_Print_Area_12_1_1_1_1" localSheetId="10">#REF!</definedName>
    <definedName name="_4Excel_BuiltIn_Print_Area_12_1_1_1_1">#REF!</definedName>
    <definedName name="_4Excel_BuiltIn_Print_Area_16_1_1_1_1" localSheetId="6">#REF!</definedName>
    <definedName name="_4Excel_BuiltIn_Print_Area_16_1_1_1_1" localSheetId="10">#REF!</definedName>
    <definedName name="_4Excel_BuiltIn_Print_Area_16_1_1_1_1">#REF!</definedName>
    <definedName name="_4Excel_BuiltIn_Print_Area_17_1_1_1_1" localSheetId="6">#REF!</definedName>
    <definedName name="_4Excel_BuiltIn_Print_Area_17_1_1_1_1" localSheetId="10">#REF!</definedName>
    <definedName name="_4Excel_BuiltIn_Print_Area_17_1_1_1_1">#REF!</definedName>
    <definedName name="_5________Excel_BuiltIn_Print_Area_18_1" localSheetId="6">#REF!</definedName>
    <definedName name="_5________Excel_BuiltIn_Print_Area_18_1" localSheetId="10">#REF!</definedName>
    <definedName name="_5________Excel_BuiltIn_Print_Area_18_1">#REF!</definedName>
    <definedName name="_50______Excel_BuiltIn_Print_Area_3_1_1_1" localSheetId="6">#REF!</definedName>
    <definedName name="_50______Excel_BuiltIn_Print_Area_3_1_1_1" localSheetId="10">#REF!</definedName>
    <definedName name="_50______Excel_BuiltIn_Print_Area_3_1_1_1">#REF!</definedName>
    <definedName name="_51______Excel_BuiltIn_Print_Area_3_1_1_1_1" localSheetId="6">#REF!</definedName>
    <definedName name="_51______Excel_BuiltIn_Print_Area_3_1_1_1_1" localSheetId="10">#REF!</definedName>
    <definedName name="_51______Excel_BuiltIn_Print_Area_3_1_1_1_1">#REF!</definedName>
    <definedName name="_52______Excel_BuiltIn_Print_Area_4_1_1_1_1" localSheetId="6">#REF!</definedName>
    <definedName name="_52______Excel_BuiltIn_Print_Area_4_1_1_1_1" localSheetId="10">#REF!</definedName>
    <definedName name="_52______Excel_BuiltIn_Print_Area_4_1_1_1_1">#REF!</definedName>
    <definedName name="_53______Excel_BuiltIn_Print_Area_5_1_1_1" localSheetId="6">#REF!</definedName>
    <definedName name="_53______Excel_BuiltIn_Print_Area_5_1_1_1" localSheetId="10">#REF!</definedName>
    <definedName name="_53______Excel_BuiltIn_Print_Area_5_1_1_1">#REF!</definedName>
    <definedName name="_54______Excel_BuiltIn_Print_Area_5_1_1_1_1" localSheetId="6">#REF!</definedName>
    <definedName name="_54______Excel_BuiltIn_Print_Area_5_1_1_1_1" localSheetId="10">#REF!</definedName>
    <definedName name="_54______Excel_BuiltIn_Print_Area_5_1_1_1_1">#REF!</definedName>
    <definedName name="_55______Excel_BuiltIn_Print_Area_7_1_1_1_1" localSheetId="6">#REF!</definedName>
    <definedName name="_55______Excel_BuiltIn_Print_Area_7_1_1_1_1" localSheetId="10">#REF!</definedName>
    <definedName name="_55______Excel_BuiltIn_Print_Area_7_1_1_1_1">#REF!</definedName>
    <definedName name="_56______Excel_BuiltIn_Print_Area_8_1_1_1_1" localSheetId="6">#REF!</definedName>
    <definedName name="_56______Excel_BuiltIn_Print_Area_8_1_1_1_1" localSheetId="10">#REF!</definedName>
    <definedName name="_56______Excel_BuiltIn_Print_Area_8_1_1_1_1">#REF!</definedName>
    <definedName name="_57______Excel_BuiltIn_Print_Area_9_1" localSheetId="6">#REF!</definedName>
    <definedName name="_57______Excel_BuiltIn_Print_Area_9_1" localSheetId="10">#REF!</definedName>
    <definedName name="_57______Excel_BuiltIn_Print_Area_9_1">#REF!</definedName>
    <definedName name="_58_____Excel_BuiltIn_Print_Area_10_1" localSheetId="6">'[13]Scheme Area Details_Block__ C2'!#REF!</definedName>
    <definedName name="_58_____Excel_BuiltIn_Print_Area_10_1" localSheetId="10">'[13]Scheme Area Details_Block__ C2'!#REF!</definedName>
    <definedName name="_58_____Excel_BuiltIn_Print_Area_10_1">'[13]Scheme Area Details_Block__ C2'!#REF!</definedName>
    <definedName name="_59_____Excel_BuiltIn_Print_Area_12_1_1_1_1" localSheetId="6">#REF!</definedName>
    <definedName name="_59_____Excel_BuiltIn_Print_Area_12_1_1_1_1" localSheetId="10">#REF!</definedName>
    <definedName name="_59_____Excel_BuiltIn_Print_Area_12_1_1_1_1">#REF!</definedName>
    <definedName name="_5Excel_BuiltIn_Print_Area_10_1" localSheetId="6">'[13]Scheme Area Details_Block__ C2'!#REF!</definedName>
    <definedName name="_5Excel_BuiltIn_Print_Area_10_1" localSheetId="10">'[13]Scheme Area Details_Block__ C2'!#REF!</definedName>
    <definedName name="_5Excel_BuiltIn_Print_Area_10_1">'[13]Scheme Area Details_Block__ C2'!#REF!</definedName>
    <definedName name="_5Excel_BuiltIn_Print_Area_12_1_1_1_1" localSheetId="6">#REF!</definedName>
    <definedName name="_5Excel_BuiltIn_Print_Area_12_1_1_1_1" localSheetId="10">#REF!</definedName>
    <definedName name="_5Excel_BuiltIn_Print_Area_12_1_1_1_1">#REF!</definedName>
    <definedName name="_5Excel_BuiltIn_Print_Area_16_1_1_1_1" localSheetId="6">#REF!</definedName>
    <definedName name="_5Excel_BuiltIn_Print_Area_16_1_1_1_1" localSheetId="10">#REF!</definedName>
    <definedName name="_5Excel_BuiltIn_Print_Area_16_1_1_1_1">#REF!</definedName>
    <definedName name="_5Excel_BuiltIn_Print_Area_17_1_1_1_1" localSheetId="6">#REF!</definedName>
    <definedName name="_5Excel_BuiltIn_Print_Area_17_1_1_1_1" localSheetId="10">#REF!</definedName>
    <definedName name="_5Excel_BuiltIn_Print_Area_17_1_1_1_1">#REF!</definedName>
    <definedName name="_5Excel_BuiltIn_Print_Area_18_1" localSheetId="6">#REF!</definedName>
    <definedName name="_5Excel_BuiltIn_Print_Area_18_1" localSheetId="10">#REF!</definedName>
    <definedName name="_5Excel_BuiltIn_Print_Area_18_1">#REF!</definedName>
    <definedName name="_6________Excel_BuiltIn_Print_Area_2_1" localSheetId="6">#REF!</definedName>
    <definedName name="_6________Excel_BuiltIn_Print_Area_2_1" localSheetId="10">#REF!</definedName>
    <definedName name="_6________Excel_BuiltIn_Print_Area_2_1">#REF!</definedName>
    <definedName name="_60_____Excel_BuiltIn_Print_Area_16_1_1_1_1" localSheetId="6">#REF!</definedName>
    <definedName name="_60_____Excel_BuiltIn_Print_Area_16_1_1_1_1" localSheetId="10">#REF!</definedName>
    <definedName name="_60_____Excel_BuiltIn_Print_Area_16_1_1_1_1">#REF!</definedName>
    <definedName name="_61_____Excel_BuiltIn_Print_Area_17_1_1_1_1" localSheetId="6">#REF!</definedName>
    <definedName name="_61_____Excel_BuiltIn_Print_Area_17_1_1_1_1" localSheetId="10">#REF!</definedName>
    <definedName name="_61_____Excel_BuiltIn_Print_Area_17_1_1_1_1">#REF!</definedName>
    <definedName name="_62_____Excel_BuiltIn_Print_Area_18_1" localSheetId="6">#REF!</definedName>
    <definedName name="_62_____Excel_BuiltIn_Print_Area_18_1" localSheetId="10">#REF!</definedName>
    <definedName name="_62_____Excel_BuiltIn_Print_Area_18_1">#REF!</definedName>
    <definedName name="_63_____Excel_BuiltIn_Print_Area_2_1" localSheetId="6">#REF!</definedName>
    <definedName name="_63_____Excel_BuiltIn_Print_Area_2_1" localSheetId="10">#REF!</definedName>
    <definedName name="_63_____Excel_BuiltIn_Print_Area_2_1">#REF!</definedName>
    <definedName name="_64_____Excel_BuiltIn_Print_Area_2_1_1_1" localSheetId="6">#REF!</definedName>
    <definedName name="_64_____Excel_BuiltIn_Print_Area_2_1_1_1" localSheetId="10">#REF!</definedName>
    <definedName name="_64_____Excel_BuiltIn_Print_Area_2_1_1_1">#REF!</definedName>
    <definedName name="_65_____Excel_BuiltIn_Print_Area_2_1_1_1_1" localSheetId="6">#REF!</definedName>
    <definedName name="_65_____Excel_BuiltIn_Print_Area_2_1_1_1_1" localSheetId="10">#REF!</definedName>
    <definedName name="_65_____Excel_BuiltIn_Print_Area_2_1_1_1_1">#REF!</definedName>
    <definedName name="_66_____Excel_BuiltIn_Print_Area_2_1_1_1_1_1" localSheetId="6">#REF!</definedName>
    <definedName name="_66_____Excel_BuiltIn_Print_Area_2_1_1_1_1_1" localSheetId="10">#REF!</definedName>
    <definedName name="_66_____Excel_BuiltIn_Print_Area_2_1_1_1_1_1">#REF!</definedName>
    <definedName name="_67_____Excel_BuiltIn_Print_Area_3_1" localSheetId="6">#REF!</definedName>
    <definedName name="_67_____Excel_BuiltIn_Print_Area_3_1" localSheetId="10">#REF!</definedName>
    <definedName name="_67_____Excel_BuiltIn_Print_Area_3_1">#REF!</definedName>
    <definedName name="_68_____Excel_BuiltIn_Print_Area_3_1_1" localSheetId="6">#REF!</definedName>
    <definedName name="_68_____Excel_BuiltIn_Print_Area_3_1_1" localSheetId="10">#REF!</definedName>
    <definedName name="_68_____Excel_BuiltIn_Print_Area_3_1_1">#REF!</definedName>
    <definedName name="_69_____Excel_BuiltIn_Print_Area_3_1_1_1" localSheetId="6">#REF!</definedName>
    <definedName name="_69_____Excel_BuiltIn_Print_Area_3_1_1_1" localSheetId="10">#REF!</definedName>
    <definedName name="_69_____Excel_BuiltIn_Print_Area_3_1_1_1">#REF!</definedName>
    <definedName name="_6Excel_BuiltIn_Print_Area_12_1_1_1_1" localSheetId="6">#REF!</definedName>
    <definedName name="_6Excel_BuiltIn_Print_Area_12_1_1_1_1" localSheetId="10">#REF!</definedName>
    <definedName name="_6Excel_BuiltIn_Print_Area_12_1_1_1_1">#REF!</definedName>
    <definedName name="_6Excel_BuiltIn_Print_Area_16_1_1_1_1" localSheetId="6">#REF!</definedName>
    <definedName name="_6Excel_BuiltIn_Print_Area_16_1_1_1_1" localSheetId="10">#REF!</definedName>
    <definedName name="_6Excel_BuiltIn_Print_Area_16_1_1_1_1">#REF!</definedName>
    <definedName name="_6Excel_BuiltIn_Print_Area_17_1_1_1_1" localSheetId="6">#REF!</definedName>
    <definedName name="_6Excel_BuiltIn_Print_Area_17_1_1_1_1" localSheetId="10">#REF!</definedName>
    <definedName name="_6Excel_BuiltIn_Print_Area_17_1_1_1_1">#REF!</definedName>
    <definedName name="_6Excel_BuiltIn_Print_Area_18_1" localSheetId="6">#REF!</definedName>
    <definedName name="_6Excel_BuiltIn_Print_Area_18_1" localSheetId="10">#REF!</definedName>
    <definedName name="_6Excel_BuiltIn_Print_Area_18_1">#REF!</definedName>
    <definedName name="_6Excel_BuiltIn_Print_Area_2_1" localSheetId="6">#REF!</definedName>
    <definedName name="_6Excel_BuiltIn_Print_Area_2_1" localSheetId="10">#REF!</definedName>
    <definedName name="_6Excel_BuiltIn_Print_Area_2_1">#REF!</definedName>
    <definedName name="_7________Excel_BuiltIn_Print_Area_2_1_1_1" localSheetId="6">#REF!</definedName>
    <definedName name="_7________Excel_BuiltIn_Print_Area_2_1_1_1" localSheetId="10">#REF!</definedName>
    <definedName name="_7________Excel_BuiltIn_Print_Area_2_1_1_1">#REF!</definedName>
    <definedName name="_70_____Excel_BuiltIn_Print_Area_3_1_1_1_1" localSheetId="6">#REF!</definedName>
    <definedName name="_70_____Excel_BuiltIn_Print_Area_3_1_1_1_1" localSheetId="10">#REF!</definedName>
    <definedName name="_70_____Excel_BuiltIn_Print_Area_3_1_1_1_1">#REF!</definedName>
    <definedName name="_71_____Excel_BuiltIn_Print_Area_4_1_1_1_1" localSheetId="6">#REF!</definedName>
    <definedName name="_71_____Excel_BuiltIn_Print_Area_4_1_1_1_1" localSheetId="10">#REF!</definedName>
    <definedName name="_71_____Excel_BuiltIn_Print_Area_4_1_1_1_1">#REF!</definedName>
    <definedName name="_72_____Excel_BuiltIn_Print_Area_5_1_1_1" localSheetId="6">#REF!</definedName>
    <definedName name="_72_____Excel_BuiltIn_Print_Area_5_1_1_1" localSheetId="10">#REF!</definedName>
    <definedName name="_72_____Excel_BuiltIn_Print_Area_5_1_1_1">#REF!</definedName>
    <definedName name="_73_____Excel_BuiltIn_Print_Area_5_1_1_1_1" localSheetId="6">#REF!</definedName>
    <definedName name="_73_____Excel_BuiltIn_Print_Area_5_1_1_1_1" localSheetId="10">#REF!</definedName>
    <definedName name="_73_____Excel_BuiltIn_Print_Area_5_1_1_1_1">#REF!</definedName>
    <definedName name="_74_____Excel_BuiltIn_Print_Area_7_1_1_1_1" localSheetId="6">#REF!</definedName>
    <definedName name="_74_____Excel_BuiltIn_Print_Area_7_1_1_1_1" localSheetId="10">#REF!</definedName>
    <definedName name="_74_____Excel_BuiltIn_Print_Area_7_1_1_1_1">#REF!</definedName>
    <definedName name="_75_____Excel_BuiltIn_Print_Area_8_1_1_1_1" localSheetId="6">#REF!</definedName>
    <definedName name="_75_____Excel_BuiltIn_Print_Area_8_1_1_1_1" localSheetId="10">#REF!</definedName>
    <definedName name="_75_____Excel_BuiltIn_Print_Area_8_1_1_1_1">#REF!</definedName>
    <definedName name="_76_____Excel_BuiltIn_Print_Area_9_1" localSheetId="6">#REF!</definedName>
    <definedName name="_76_____Excel_BuiltIn_Print_Area_9_1" localSheetId="10">#REF!</definedName>
    <definedName name="_76_____Excel_BuiltIn_Print_Area_9_1">#REF!</definedName>
    <definedName name="_77____Excel_BuiltIn_Print_Area_10_1" localSheetId="6">'[13]Scheme Area Details_Block__ C2'!#REF!</definedName>
    <definedName name="_77____Excel_BuiltIn_Print_Area_10_1" localSheetId="10">'[13]Scheme Area Details_Block__ C2'!#REF!</definedName>
    <definedName name="_77____Excel_BuiltIn_Print_Area_10_1">'[13]Scheme Area Details_Block__ C2'!#REF!</definedName>
    <definedName name="_78____Excel_BuiltIn_Print_Area_12_1_1_1_1" localSheetId="6">#REF!</definedName>
    <definedName name="_78____Excel_BuiltIn_Print_Area_12_1_1_1_1" localSheetId="10">#REF!</definedName>
    <definedName name="_78____Excel_BuiltIn_Print_Area_12_1_1_1_1">#REF!</definedName>
    <definedName name="_79____Excel_BuiltIn_Print_Area_16_1_1_1_1" localSheetId="6">#REF!</definedName>
    <definedName name="_79____Excel_BuiltIn_Print_Area_16_1_1_1_1" localSheetId="10">#REF!</definedName>
    <definedName name="_79____Excel_BuiltIn_Print_Area_16_1_1_1_1">#REF!</definedName>
    <definedName name="_7Excel_BuiltIn_Print_Area_16_1_1_1_1" localSheetId="6">#REF!</definedName>
    <definedName name="_7Excel_BuiltIn_Print_Area_16_1_1_1_1" localSheetId="10">#REF!</definedName>
    <definedName name="_7Excel_BuiltIn_Print_Area_16_1_1_1_1">#REF!</definedName>
    <definedName name="_7Excel_BuiltIn_Print_Area_17_1_1_1_1" localSheetId="6">#REF!</definedName>
    <definedName name="_7Excel_BuiltIn_Print_Area_17_1_1_1_1" localSheetId="10">#REF!</definedName>
    <definedName name="_7Excel_BuiltIn_Print_Area_17_1_1_1_1">#REF!</definedName>
    <definedName name="_7Excel_BuiltIn_Print_Area_18_1" localSheetId="6">#REF!</definedName>
    <definedName name="_7Excel_BuiltIn_Print_Area_18_1" localSheetId="10">#REF!</definedName>
    <definedName name="_7Excel_BuiltIn_Print_Area_18_1">#REF!</definedName>
    <definedName name="_7Excel_BuiltIn_Print_Area_2_1" localSheetId="6">#REF!</definedName>
    <definedName name="_7Excel_BuiltIn_Print_Area_2_1" localSheetId="10">#REF!</definedName>
    <definedName name="_7Excel_BuiltIn_Print_Area_2_1">#REF!</definedName>
    <definedName name="_7Excel_BuiltIn_Print_Area_2_1_1_1" localSheetId="6">#REF!</definedName>
    <definedName name="_7Excel_BuiltIn_Print_Area_2_1_1_1" localSheetId="10">#REF!</definedName>
    <definedName name="_7Excel_BuiltIn_Print_Area_2_1_1_1">#REF!</definedName>
    <definedName name="_8________Excel_BuiltIn_Print_Area_2_1_1_1_1" localSheetId="6">#REF!</definedName>
    <definedName name="_8________Excel_BuiltIn_Print_Area_2_1_1_1_1" localSheetId="10">#REF!</definedName>
    <definedName name="_8________Excel_BuiltIn_Print_Area_2_1_1_1_1">#REF!</definedName>
    <definedName name="_80____Excel_BuiltIn_Print_Area_17_1_1_1_1" localSheetId="6">#REF!</definedName>
    <definedName name="_80____Excel_BuiltIn_Print_Area_17_1_1_1_1" localSheetId="10">#REF!</definedName>
    <definedName name="_80____Excel_BuiltIn_Print_Area_17_1_1_1_1">#REF!</definedName>
    <definedName name="_81____Excel_BuiltIn_Print_Area_18_1" localSheetId="6">#REF!</definedName>
    <definedName name="_81____Excel_BuiltIn_Print_Area_18_1" localSheetId="10">#REF!</definedName>
    <definedName name="_81____Excel_BuiltIn_Print_Area_18_1">#REF!</definedName>
    <definedName name="_82____Excel_BuiltIn_Print_Area_2_1" localSheetId="6">#REF!</definedName>
    <definedName name="_82____Excel_BuiltIn_Print_Area_2_1" localSheetId="10">#REF!</definedName>
    <definedName name="_82____Excel_BuiltIn_Print_Area_2_1">#REF!</definedName>
    <definedName name="_83____Excel_BuiltIn_Print_Area_2_1_1_1" localSheetId="6">#REF!</definedName>
    <definedName name="_83____Excel_BuiltIn_Print_Area_2_1_1_1" localSheetId="10">#REF!</definedName>
    <definedName name="_83____Excel_BuiltIn_Print_Area_2_1_1_1">#REF!</definedName>
    <definedName name="_84____Excel_BuiltIn_Print_Area_2_1_1_1_1" localSheetId="6">#REF!</definedName>
    <definedName name="_84____Excel_BuiltIn_Print_Area_2_1_1_1_1" localSheetId="10">#REF!</definedName>
    <definedName name="_84____Excel_BuiltIn_Print_Area_2_1_1_1_1">#REF!</definedName>
    <definedName name="_8485G">'[7]Stationwise Thermal &amp; Hydel Gen'!$GR$4:$HK$9</definedName>
    <definedName name="_85____Excel_BuiltIn_Print_Area_2_1_1_1_1_1" localSheetId="6">#REF!</definedName>
    <definedName name="_85____Excel_BuiltIn_Print_Area_2_1_1_1_1_1" localSheetId="10">#REF!</definedName>
    <definedName name="_85____Excel_BuiltIn_Print_Area_2_1_1_1_1_1">#REF!</definedName>
    <definedName name="_86____Excel_BuiltIn_Print_Area_3_1" localSheetId="6">#REF!</definedName>
    <definedName name="_86____Excel_BuiltIn_Print_Area_3_1" localSheetId="10">#REF!</definedName>
    <definedName name="_86____Excel_BuiltIn_Print_Area_3_1">#REF!</definedName>
    <definedName name="_87____Excel_BuiltIn_Print_Area_3_1_1" localSheetId="6">#REF!</definedName>
    <definedName name="_87____Excel_BuiltIn_Print_Area_3_1_1" localSheetId="10">#REF!</definedName>
    <definedName name="_87____Excel_BuiltIn_Print_Area_3_1_1">#REF!</definedName>
    <definedName name="_88____Excel_BuiltIn_Print_Area_3_1_1_1" localSheetId="6">#REF!</definedName>
    <definedName name="_88____Excel_BuiltIn_Print_Area_3_1_1_1" localSheetId="10">#REF!</definedName>
    <definedName name="_88____Excel_BuiltIn_Print_Area_3_1_1_1">#REF!</definedName>
    <definedName name="_89____Excel_BuiltIn_Print_Area_3_1_1_1_1" localSheetId="6">#REF!</definedName>
    <definedName name="_89____Excel_BuiltIn_Print_Area_3_1_1_1_1" localSheetId="10">#REF!</definedName>
    <definedName name="_89____Excel_BuiltIn_Print_Area_3_1_1_1_1">#REF!</definedName>
    <definedName name="_8Excel_BuiltIn_Print_Area_17_1_1_1_1" localSheetId="6">#REF!</definedName>
    <definedName name="_8Excel_BuiltIn_Print_Area_17_1_1_1_1" localSheetId="10">#REF!</definedName>
    <definedName name="_8Excel_BuiltIn_Print_Area_17_1_1_1_1">#REF!</definedName>
    <definedName name="_8Excel_BuiltIn_Print_Area_18_1" localSheetId="6">#REF!</definedName>
    <definedName name="_8Excel_BuiltIn_Print_Area_18_1" localSheetId="10">#REF!</definedName>
    <definedName name="_8Excel_BuiltIn_Print_Area_18_1">#REF!</definedName>
    <definedName name="_8Excel_BuiltIn_Print_Area_2_1" localSheetId="6">#REF!</definedName>
    <definedName name="_8Excel_BuiltIn_Print_Area_2_1" localSheetId="10">#REF!</definedName>
    <definedName name="_8Excel_BuiltIn_Print_Area_2_1">#REF!</definedName>
    <definedName name="_8Excel_BuiltIn_Print_Area_2_1_1_1" localSheetId="6">#REF!</definedName>
    <definedName name="_8Excel_BuiltIn_Print_Area_2_1_1_1" localSheetId="10">#REF!</definedName>
    <definedName name="_8Excel_BuiltIn_Print_Area_2_1_1_1">#REF!</definedName>
    <definedName name="_8Excel_BuiltIn_Print_Area_2_1_1_1_1" localSheetId="6">#REF!</definedName>
    <definedName name="_8Excel_BuiltIn_Print_Area_2_1_1_1_1" localSheetId="10">#REF!</definedName>
    <definedName name="_8Excel_BuiltIn_Print_Area_2_1_1_1_1">#REF!</definedName>
    <definedName name="_9________Excel_BuiltIn_Print_Area_2_1_1_1_1_1" localSheetId="6">#REF!</definedName>
    <definedName name="_9________Excel_BuiltIn_Print_Area_2_1_1_1_1_1" localSheetId="10">#REF!</definedName>
    <definedName name="_9________Excel_BuiltIn_Print_Area_2_1_1_1_1_1">#REF!</definedName>
    <definedName name="_90____Excel_BuiltIn_Print_Area_4_1_1_1_1" localSheetId="6">#REF!</definedName>
    <definedName name="_90____Excel_BuiltIn_Print_Area_4_1_1_1_1" localSheetId="10">#REF!</definedName>
    <definedName name="_90____Excel_BuiltIn_Print_Area_4_1_1_1_1">#REF!</definedName>
    <definedName name="_91____Excel_BuiltIn_Print_Area_5_1_1_1" localSheetId="6">#REF!</definedName>
    <definedName name="_91____Excel_BuiltIn_Print_Area_5_1_1_1" localSheetId="10">#REF!</definedName>
    <definedName name="_91____Excel_BuiltIn_Print_Area_5_1_1_1">#REF!</definedName>
    <definedName name="_92____Excel_BuiltIn_Print_Area_5_1_1_1_1" localSheetId="6">#REF!</definedName>
    <definedName name="_92____Excel_BuiltIn_Print_Area_5_1_1_1_1" localSheetId="10">#REF!</definedName>
    <definedName name="_92____Excel_BuiltIn_Print_Area_5_1_1_1_1">#REF!</definedName>
    <definedName name="_93____Excel_BuiltIn_Print_Area_7_1_1_1_1" localSheetId="6">#REF!</definedName>
    <definedName name="_93____Excel_BuiltIn_Print_Area_7_1_1_1_1" localSheetId="10">#REF!</definedName>
    <definedName name="_93____Excel_BuiltIn_Print_Area_7_1_1_1_1">#REF!</definedName>
    <definedName name="_94____Excel_BuiltIn_Print_Area_8_1_1_1_1" localSheetId="6">#REF!</definedName>
    <definedName name="_94____Excel_BuiltIn_Print_Area_8_1_1_1_1" localSheetId="10">#REF!</definedName>
    <definedName name="_94____Excel_BuiltIn_Print_Area_8_1_1_1_1">#REF!</definedName>
    <definedName name="_95____Excel_BuiltIn_Print_Area_9_1" localSheetId="6">#REF!</definedName>
    <definedName name="_95____Excel_BuiltIn_Print_Area_9_1" localSheetId="10">#REF!</definedName>
    <definedName name="_95____Excel_BuiltIn_Print_Area_9_1">#REF!</definedName>
    <definedName name="_96___Excel_BuiltIn_Print_Area_10_1" localSheetId="6">'[13]Scheme Area Details_Block__ C2'!#REF!</definedName>
    <definedName name="_96___Excel_BuiltIn_Print_Area_10_1" localSheetId="10">'[13]Scheme Area Details_Block__ C2'!#REF!</definedName>
    <definedName name="_96___Excel_BuiltIn_Print_Area_10_1">'[13]Scheme Area Details_Block__ C2'!#REF!</definedName>
    <definedName name="_97___Excel_BuiltIn_Print_Area_12_1_1_1_1" localSheetId="6">#REF!</definedName>
    <definedName name="_97___Excel_BuiltIn_Print_Area_12_1_1_1_1" localSheetId="10">#REF!</definedName>
    <definedName name="_97___Excel_BuiltIn_Print_Area_12_1_1_1_1">#REF!</definedName>
    <definedName name="_98___Excel_BuiltIn_Print_Area_16_1_1_1_1" localSheetId="6">#REF!</definedName>
    <definedName name="_98___Excel_BuiltIn_Print_Area_16_1_1_1_1" localSheetId="10">#REF!</definedName>
    <definedName name="_98___Excel_BuiltIn_Print_Area_16_1_1_1_1">#REF!</definedName>
    <definedName name="_99___Excel_BuiltIn_Print_Area_17_1_1_1_1" localSheetId="6">#REF!</definedName>
    <definedName name="_99___Excel_BuiltIn_Print_Area_17_1_1_1_1" localSheetId="10">#REF!</definedName>
    <definedName name="_99___Excel_BuiltIn_Print_Area_17_1_1_1_1">#REF!</definedName>
    <definedName name="_9Excel_BuiltIn_Print_Area_18_1" localSheetId="6">#REF!</definedName>
    <definedName name="_9Excel_BuiltIn_Print_Area_18_1" localSheetId="10">#REF!</definedName>
    <definedName name="_9Excel_BuiltIn_Print_Area_18_1">#REF!</definedName>
    <definedName name="_9Excel_BuiltIn_Print_Area_2_1" localSheetId="6">#REF!</definedName>
    <definedName name="_9Excel_BuiltIn_Print_Area_2_1" localSheetId="10">#REF!</definedName>
    <definedName name="_9Excel_BuiltIn_Print_Area_2_1">#REF!</definedName>
    <definedName name="_9Excel_BuiltIn_Print_Area_2_1_1_1" localSheetId="6">#REF!</definedName>
    <definedName name="_9Excel_BuiltIn_Print_Area_2_1_1_1" localSheetId="10">#REF!</definedName>
    <definedName name="_9Excel_BuiltIn_Print_Area_2_1_1_1">#REF!</definedName>
    <definedName name="_9Excel_BuiltIn_Print_Area_2_1_1_1_1" localSheetId="6">#REF!</definedName>
    <definedName name="_9Excel_BuiltIn_Print_Area_2_1_1_1_1" localSheetId="10">#REF!</definedName>
    <definedName name="_9Excel_BuiltIn_Print_Area_2_1_1_1_1">#REF!</definedName>
    <definedName name="_9Excel_BuiltIn_Print_Area_2_1_1_1_1_1" localSheetId="6">#REF!</definedName>
    <definedName name="_9Excel_BuiltIn_Print_Area_2_1_1_1_1_1" localSheetId="10">#REF!</definedName>
    <definedName name="_9Excel_BuiltIn_Print_Area_2_1_1_1_1_1">#REF!</definedName>
    <definedName name="_BSD1" localSheetId="6">#REF!</definedName>
    <definedName name="_BSD1" localSheetId="10">#REF!</definedName>
    <definedName name="_BSD1">#REF!</definedName>
    <definedName name="_BSD2" localSheetId="6">#REF!</definedName>
    <definedName name="_BSD2" localSheetId="10">#REF!</definedName>
    <definedName name="_BSD2">#REF!</definedName>
    <definedName name="_CZ1">[9]data!$F$721</definedName>
    <definedName name="_xlnm._FilterDatabase" localSheetId="5" hidden="1">'12'!$C$1:$C$23</definedName>
    <definedName name="_xlnm._FilterDatabase" localSheetId="6" hidden="1">'13'!$A$4:$R$6</definedName>
    <definedName name="_xlnm._FilterDatabase" localSheetId="7" hidden="1">'15'!$A$5:$AJ$23</definedName>
    <definedName name="_xlnm._FilterDatabase" localSheetId="8" hidden="1">'15P'!$A$5:$AJ$23</definedName>
    <definedName name="_xlnm._FilterDatabase" localSheetId="9" hidden="1">'16'!$A$6:$S$23</definedName>
    <definedName name="_xlnm._FilterDatabase" localSheetId="10" hidden="1">'17'!$A$5:$M$44</definedName>
    <definedName name="_xlnm._FilterDatabase" hidden="1">[14]Dom!$E$9:$S$13</definedName>
    <definedName name="_IED1" localSheetId="6">#REF!</definedName>
    <definedName name="_IED1" localSheetId="10">#REF!</definedName>
    <definedName name="_IED1">#REF!</definedName>
    <definedName name="_IED2" localSheetId="6">#REF!</definedName>
    <definedName name="_IED2" localSheetId="10">#REF!</definedName>
    <definedName name="_IED2">#REF!</definedName>
    <definedName name="_III7">"$C4.$#REF!$#REF!"</definedName>
    <definedName name="_iv300000">'[4]INSTALLATIONS-99-00'!$EW$22612</definedName>
    <definedName name="_LD1">[1]DLC!$K$59:$AF$8180</definedName>
    <definedName name="_LD2">[1]DLC!$GR$56:$HT$8181</definedName>
    <definedName name="_LD3">[1]DLC!$HV$57:$IO$8181</definedName>
    <definedName name="_LD4">[1]DLC!$AH$32:$BE$8180</definedName>
    <definedName name="_LD5">[1]DLC!$GR$53:$HK$8180</definedName>
    <definedName name="_LD6">[1]DLC!$GR$69:$HL$8180</definedName>
    <definedName name="_LR1" localSheetId="6">#REF!</definedName>
    <definedName name="_LR1" localSheetId="10">#REF!</definedName>
    <definedName name="_LR1">#REF!</definedName>
    <definedName name="_LR2" localSheetId="6">#REF!</definedName>
    <definedName name="_LR2" localSheetId="10">#REF!</definedName>
    <definedName name="_LR2">#REF!</definedName>
    <definedName name="_Order1" hidden="1">255</definedName>
    <definedName name="_Order2" hidden="1">0</definedName>
    <definedName name="_SCH6" localSheetId="6">'[8]04REL'!#REF!</definedName>
    <definedName name="_SCH6" localSheetId="10">'[8]04REL'!#REF!</definedName>
    <definedName name="_SCH6">'[8]04REL'!#REF!</definedName>
    <definedName name="_SH1">'[7]Executive Summary -Thermal'!$A$4:$H$108</definedName>
    <definedName name="_SH10">'[7]Executive Summary -Thermal'!$A$4:$G$118</definedName>
    <definedName name="_SH11">'[7]Executive Summary -Thermal'!$A$4:$H$167</definedName>
    <definedName name="_SH2">'[7]Executive Summary -Thermal'!$A$4:$H$157</definedName>
    <definedName name="_SH3">'[7]Executive Summary -Thermal'!$A$4:$H$136</definedName>
    <definedName name="_SH4">'[7]Executive Summary -Thermal'!$A$4:$H$96</definedName>
    <definedName name="_SH5">'[7]Executive Summary -Thermal'!$A$4:$H$96</definedName>
    <definedName name="_SH6">'[7]Executive Summary -Thermal'!$A$4:$H$95</definedName>
    <definedName name="_SH7">'[7]Executive Summary -Thermal'!$A$4:$H$163</definedName>
    <definedName name="_SH8">'[7]Executive Summary -Thermal'!$A$4:$H$133</definedName>
    <definedName name="_SH9">'[7]Executive Summary -Thermal'!$A$4:$H$194</definedName>
    <definedName name="a" localSheetId="6">#REF!</definedName>
    <definedName name="A" localSheetId="10">#REF!</definedName>
    <definedName name="a">#REF!</definedName>
    <definedName name="A1GJ61" localSheetId="6">#REF!</definedName>
    <definedName name="A1GJ61" localSheetId="10">#REF!</definedName>
    <definedName name="A1GJ61">#REF!</definedName>
    <definedName name="AAA" localSheetId="6">'[15]oct-06'!#REF!</definedName>
    <definedName name="AAA" localSheetId="10">'[15]oct-06'!#REF!</definedName>
    <definedName name="AAA">'[15]oct-06'!#REF!</definedName>
    <definedName name="AAAA" localSheetId="6">[16]J!#REF!</definedName>
    <definedName name="AAAA" localSheetId="1">[16]J!#REF!</definedName>
    <definedName name="AAAA">[16]J!#REF!</definedName>
    <definedName name="ab" localSheetId="6">#REF!</definedName>
    <definedName name="ab" localSheetId="10">#REF!</definedName>
    <definedName name="ab">#REF!</definedName>
    <definedName name="adasd" localSheetId="6">#REF!</definedName>
    <definedName name="adasd" localSheetId="10">#REF!</definedName>
    <definedName name="adasd">#REF!</definedName>
    <definedName name="ADL.63">[17]Addl.40!$A$38:$I$284</definedName>
    <definedName name="agenda" localSheetId="6">#REF!</definedName>
    <definedName name="agenda" localSheetId="10">#REF!</definedName>
    <definedName name="agenda">#REF!</definedName>
    <definedName name="Agenda4" localSheetId="6">#REF!</definedName>
    <definedName name="Agenda4" localSheetId="10">#REF!</definedName>
    <definedName name="Agenda4">#REF!</definedName>
    <definedName name="agri" localSheetId="6">#REF!</definedName>
    <definedName name="agri" localSheetId="10">#REF!</definedName>
    <definedName name="agri">#REF!</definedName>
    <definedName name="ann" localSheetId="6">'[18]QOSWS '!#REF!</definedName>
    <definedName name="ann" localSheetId="10">'[18]QOSWS '!#REF!</definedName>
    <definedName name="ann">'[18]QOSWS '!#REF!</definedName>
    <definedName name="AS">'[7]Executive Summary -Thermal'!$I$4:$AY$144</definedName>
    <definedName name="assdd" localSheetId="6">'[19]QOSWS '!#REF!</definedName>
    <definedName name="assdd" localSheetId="7">'[19]QOSWS '!#REF!</definedName>
    <definedName name="assdd" localSheetId="8">'[19]QOSWS '!#REF!</definedName>
    <definedName name="assdd" localSheetId="10">'[19]QOSWS '!#REF!</definedName>
    <definedName name="assdd">'[19]QOSWS '!#REF!</definedName>
    <definedName name="ASSUMPTIONS" localSheetId="6">#REF!</definedName>
    <definedName name="ASSUMPTIONS" localSheetId="10">#REF!</definedName>
    <definedName name="ASSUMPTIONS">#REF!</definedName>
    <definedName name="AUX">'[7]Executive Summary -Thermal'!$A$4:$H$95</definedName>
    <definedName name="b" localSheetId="4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5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6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7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8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9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10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1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0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2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localSheetId="3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an" localSheetId="6">#REF!</definedName>
    <definedName name="Ban" localSheetId="10">#REF!</definedName>
    <definedName name="Ban">#REF!</definedName>
    <definedName name="bb" localSheetId="6">#REF!</definedName>
    <definedName name="bb" localSheetId="10">#REF!</definedName>
    <definedName name="bb">#REF!</definedName>
    <definedName name="bbbbb" localSheetId="4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bbbb" localSheetId="5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bbbb" localSheetId="6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bbbb" localSheetId="7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bbbb" localSheetId="8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bbbb" localSheetId="9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bbbb" localSheetId="10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bbbb" localSheetId="1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bbbb" localSheetId="0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bbbb" localSheetId="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bbbb" localSheetId="2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bbbb" localSheetId="3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bbbb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H" localSheetId="7">'[2]STN WISE EMR'!#REF!</definedName>
    <definedName name="BH" localSheetId="8">'[2]STN WISE EMR'!#REF!</definedName>
    <definedName name="BH" localSheetId="10">'[2]STN WISE EMR'!#REF!</definedName>
    <definedName name="BH">'[2]STN WISE EMR'!#REF!</definedName>
    <definedName name="bnvhjvbn" localSheetId="10">[20]CREV!#REF!</definedName>
    <definedName name="bnvhjvbn">[20]CREV!#REF!</definedName>
    <definedName name="BRH" localSheetId="7">'[2]STN WISE EMR'!#REF!</definedName>
    <definedName name="BRH" localSheetId="8">'[2]STN WISE EMR'!#REF!</definedName>
    <definedName name="BRH" localSheetId="10">'[2]STN WISE EMR'!#REF!</definedName>
    <definedName name="BRH">'[2]STN WISE EMR'!#REF!</definedName>
    <definedName name="BUS" localSheetId="6">#REF!</definedName>
    <definedName name="BUS" localSheetId="10">#REF!</definedName>
    <definedName name="BUS">#REF!</definedName>
    <definedName name="Cap_add_and_loss_assumptions" localSheetId="6">#REF!</definedName>
    <definedName name="Cap_add_and_loss_assumptions" localSheetId="10">#REF!</definedName>
    <definedName name="Cap_add_and_loss_assumptions">#REF!</definedName>
    <definedName name="cb" localSheetId="6">#REF!</definedName>
    <definedName name="cb" localSheetId="10">#REF!</definedName>
    <definedName name="cb">#REF!</definedName>
    <definedName name="cbpura">#REF!</definedName>
    <definedName name="CDGD" localSheetId="6">'[21]C.S.GENERATION'!#REF!</definedName>
    <definedName name="CDGD" localSheetId="10">'[21]C.S.GENERATION'!#REF!</definedName>
    <definedName name="CDGD">'[21]C.S.GENERATION'!#REF!</definedName>
    <definedName name="Chitradurga" localSheetId="6">#REF!</definedName>
    <definedName name="Chitradurga" localSheetId="10">#REF!</definedName>
    <definedName name="Chitradurga">#REF!</definedName>
    <definedName name="COAL">'[7]Executive Summary -Thermal'!$A$4:$H$96</definedName>
    <definedName name="comp" localSheetId="6">'[18]QOSWS '!#REF!</definedName>
    <definedName name="comp" localSheetId="10">'[18]QOSWS '!#REF!</definedName>
    <definedName name="comp">'[18]QOSWS '!#REF!</definedName>
    <definedName name="Consumers" localSheetId="6">#REF!</definedName>
    <definedName name="Consumers" localSheetId="10">#REF!</definedName>
    <definedName name="Consumers">#REF!</definedName>
    <definedName name="CR">[1]DLC!$GS$40:$HM$87</definedName>
    <definedName name="_xlnm.Criteria">[1]DLC!$GS$304:$HF$305</definedName>
    <definedName name="CSMPD" localSheetId="6">'[21]C.S.GENERATION'!#REF!</definedName>
    <definedName name="CSMPD" localSheetId="10">'[21]C.S.GENERATION'!#REF!</definedName>
    <definedName name="CSMPD">'[21]C.S.GENERATION'!#REF!</definedName>
    <definedName name="D">#N/A</definedName>
    <definedName name="D_T">'[22]Discom Details'!$F$721</definedName>
    <definedName name="DateTimeStamp" localSheetId="6">#REF!</definedName>
    <definedName name="DateTimeStamp" localSheetId="10">#REF!</definedName>
    <definedName name="DateTimeStamp">#REF!</definedName>
    <definedName name="ddd" localSheetId="6">#REF!</definedName>
    <definedName name="ddd" localSheetId="10">#REF!</definedName>
    <definedName name="ddd">#REF!</definedName>
    <definedName name="def" localSheetId="6">'[8]04REL'!#REF!</definedName>
    <definedName name="def" localSheetId="10">'[8]04REL'!#REF!</definedName>
    <definedName name="def">'[8]04REL'!#REF!</definedName>
    <definedName name="Demographic_data" localSheetId="6">#REF!</definedName>
    <definedName name="Demographic_data" localSheetId="10">#REF!</definedName>
    <definedName name="Demographic_data">#REF!</definedName>
    <definedName name="df" localSheetId="6">'[15]oct-06'!#REF!</definedName>
    <definedName name="df" localSheetId="10">'[15]oct-06'!#REF!</definedName>
    <definedName name="df">'[15]oct-06'!#REF!</definedName>
    <definedName name="dfdf" localSheetId="6">'[23]QOSWS '!#REF!</definedName>
    <definedName name="dfdf" localSheetId="7">'[23]QOSWS '!#REF!</definedName>
    <definedName name="dfdf" localSheetId="8">'[23]QOSWS '!#REF!</definedName>
    <definedName name="dfdf" localSheetId="10">'[23]QOSWS '!#REF!</definedName>
    <definedName name="dfdf">'[23]QOSWS '!#REF!</definedName>
    <definedName name="dffddffd" localSheetId="6">#REF!</definedName>
    <definedName name="dffddffd" localSheetId="10">#REF!</definedName>
    <definedName name="dffddffd">#REF!</definedName>
    <definedName name="dfsdfd" localSheetId="6">'[24]QOSWS '!#REF!</definedName>
    <definedName name="dfsdfd" localSheetId="7">'[24]QOSWS '!#REF!</definedName>
    <definedName name="dfsdfd" localSheetId="8">'[24]QOSWS '!#REF!</definedName>
    <definedName name="dfsdfd" localSheetId="10">'[24]QOSWS '!#REF!</definedName>
    <definedName name="dfsdfd">'[24]QOSWS '!#REF!</definedName>
    <definedName name="Discom1F1" localSheetId="6">#REF!</definedName>
    <definedName name="Discom1F1" localSheetId="10">#REF!</definedName>
    <definedName name="Discom1F1">#REF!</definedName>
    <definedName name="Discom1F2" localSheetId="6">#REF!</definedName>
    <definedName name="Discom1F2" localSheetId="10">#REF!</definedName>
    <definedName name="Discom1F2">#REF!</definedName>
    <definedName name="Discom1F3" localSheetId="6">#REF!</definedName>
    <definedName name="Discom1F3" localSheetId="10">#REF!</definedName>
    <definedName name="Discom1F3">#REF!</definedName>
    <definedName name="Discom1F4" localSheetId="6">#REF!</definedName>
    <definedName name="Discom1F4" localSheetId="10">#REF!</definedName>
    <definedName name="Discom1F4">#REF!</definedName>
    <definedName name="Discom1F6" localSheetId="6">#REF!</definedName>
    <definedName name="Discom1F6" localSheetId="10">#REF!</definedName>
    <definedName name="Discom1F6">#REF!</definedName>
    <definedName name="Discom2F1" localSheetId="6">#REF!</definedName>
    <definedName name="Discom2F1" localSheetId="10">#REF!</definedName>
    <definedName name="Discom2F1">#REF!</definedName>
    <definedName name="Discom2F2" localSheetId="6">#REF!</definedName>
    <definedName name="Discom2F2" localSheetId="10">#REF!</definedName>
    <definedName name="Discom2F2">#REF!</definedName>
    <definedName name="Discom2F3" localSheetId="6">#REF!</definedName>
    <definedName name="Discom2F3" localSheetId="10">#REF!</definedName>
    <definedName name="Discom2F3">#REF!</definedName>
    <definedName name="Discom2F4" localSheetId="6">#REF!</definedName>
    <definedName name="Discom2F4" localSheetId="10">#REF!</definedName>
    <definedName name="Discom2F4">#REF!</definedName>
    <definedName name="Discom2F6" localSheetId="6">#REF!</definedName>
    <definedName name="Discom2F6" localSheetId="10">#REF!</definedName>
    <definedName name="Discom2F6">#REF!</definedName>
    <definedName name="dom" localSheetId="6">#REF!</definedName>
    <definedName name="dom" localSheetId="10">#REF!</definedName>
    <definedName name="dom">#REF!</definedName>
    <definedName name="dpc">'[25]dpc cost'!$D$1</definedName>
    <definedName name="drgertr" localSheetId="6">[16]J!#REF!</definedName>
    <definedName name="drgertr">[16]J!#REF!</definedName>
    <definedName name="E_315MVA_Addl_Page1" localSheetId="6">#REF!</definedName>
    <definedName name="E_315MVA_Addl_Page1" localSheetId="10">#REF!</definedName>
    <definedName name="E_315MVA_Addl_Page1">#REF!</definedName>
    <definedName name="E_315MVA_Addl_Page2" localSheetId="6">#REF!</definedName>
    <definedName name="E_315MVA_Addl_Page2" localSheetId="10">#REF!</definedName>
    <definedName name="E_315MVA_Addl_Page2">#REF!</definedName>
    <definedName name="Ecxel_munish_pscn" localSheetId="6">'[26]Scheme Area Details_Block__ C2'!#REF!</definedName>
    <definedName name="Ecxel_munish_pscn" localSheetId="10">'[26]Scheme Area Details_Block__ C2'!#REF!</definedName>
    <definedName name="Ecxel_munish_pscn">'[26]Scheme Area Details_Block__ C2'!#REF!</definedName>
    <definedName name="ED" localSheetId="6">#REF!</definedName>
    <definedName name="ED" localSheetId="10">#REF!</definedName>
    <definedName name="ED">#REF!</definedName>
    <definedName name="eerewr" localSheetId="6">#REF!</definedName>
    <definedName name="eerewr">#REF!</definedName>
    <definedName name="Energy" localSheetId="6">#REF!</definedName>
    <definedName name="Energy" localSheetId="10">#REF!</definedName>
    <definedName name="Energy">#REF!</definedName>
    <definedName name="Energy_sales" localSheetId="6">#REF!</definedName>
    <definedName name="Energy_sales" localSheetId="10">#REF!</definedName>
    <definedName name="Energy_sales">#REF!</definedName>
    <definedName name="erer" localSheetId="6">'[27]QOSWS '!#REF!</definedName>
    <definedName name="erer">'[27]QOSWS '!#REF!</definedName>
    <definedName name="ereryry" localSheetId="6">'[28]QOSWS '!#REF!</definedName>
    <definedName name="ereryry">'[28]QOSWS '!#REF!</definedName>
    <definedName name="Error_Types" localSheetId="6">#REF!</definedName>
    <definedName name="Error_Types" localSheetId="10">#REF!</definedName>
    <definedName name="Error_Types">#REF!</definedName>
    <definedName name="Excel_aligarh" localSheetId="6">[20]CREV!#REF!</definedName>
    <definedName name="Excel_aligarh" localSheetId="10">[20]CREV!#REF!</definedName>
    <definedName name="Excel_aligarh">[20]CREV!#REF!</definedName>
    <definedName name="Excel_built_print_area_14_2" localSheetId="6">[26]New33KVSS_E3!#REF!</definedName>
    <definedName name="Excel_built_print_area_14_2" localSheetId="10">[26]New33KVSS_E3!#REF!</definedName>
    <definedName name="Excel_built_print_area_14_2">[26]New33KVSS_E3!#REF!</definedName>
    <definedName name="Excel_BuiltIn__FilterDatabase_1" localSheetId="6">#REF!</definedName>
    <definedName name="Excel_BuiltIn__FilterDatabase_1" localSheetId="10">#REF!</definedName>
    <definedName name="Excel_BuiltIn__FilterDatabase_1">#REF!</definedName>
    <definedName name="Excel_BuiltIn__FilterDatabase_1_18" localSheetId="6">#REF!</definedName>
    <definedName name="Excel_BuiltIn__FilterDatabase_1_18" localSheetId="10">#REF!</definedName>
    <definedName name="Excel_BuiltIn__FilterDatabase_1_18">#REF!</definedName>
    <definedName name="Excel_BuiltIn__FilterDatabase_14_16" localSheetId="6">[29]DREV!#REF!</definedName>
    <definedName name="Excel_BuiltIn__FilterDatabase_14_16" localSheetId="10">[29]DREV!#REF!</definedName>
    <definedName name="Excel_BuiltIn__FilterDatabase_14_16">[29]DREV!#REF!</definedName>
    <definedName name="Excel_BuiltIn__FilterDatabase_4_1" localSheetId="6">#REF!</definedName>
    <definedName name="Excel_BuiltIn__FilterDatabase_4_1" localSheetId="10">#REF!</definedName>
    <definedName name="Excel_BuiltIn__FilterDatabase_4_1">#REF!</definedName>
    <definedName name="Excel_BuiltIn__FilterDatabase_50" localSheetId="6">#REF!</definedName>
    <definedName name="Excel_BuiltIn__FilterDatabase_50" localSheetId="10">#REF!</definedName>
    <definedName name="Excel_BuiltIn__FilterDatabase_50">#REF!</definedName>
    <definedName name="Excel_BuiltIn__FilterDatabase_7_8" localSheetId="6">[29]CREV!#REF!</definedName>
    <definedName name="Excel_BuiltIn__FilterDatabase_7_8" localSheetId="10">[29]CREV!#REF!</definedName>
    <definedName name="Excel_BuiltIn__FilterDatabase_7_8">[29]CREV!#REF!</definedName>
    <definedName name="Excel_BuiltIn_Database_0">"$#REF!.$A$1:$N$4078"</definedName>
    <definedName name="Excel_BuiltIn_Print_Area_1" localSheetId="6">#REF!</definedName>
    <definedName name="Excel_BuiltIn_Print_Area_1" localSheetId="10">#REF!</definedName>
    <definedName name="Excel_BuiltIn_Print_Area_1">#REF!</definedName>
    <definedName name="Excel_BuiltIn_Print_Area_1_1" localSheetId="6">#REF!</definedName>
    <definedName name="Excel_BuiltIn_Print_Area_1_1" localSheetId="10">#REF!</definedName>
    <definedName name="Excel_BuiltIn_Print_Area_1_1">#REF!</definedName>
    <definedName name="Excel_BuiltIn_Print_Area_1_1_1" localSheetId="6">#REF!</definedName>
    <definedName name="Excel_BuiltIn_Print_Area_1_1_1" localSheetId="10">#REF!</definedName>
    <definedName name="Excel_BuiltIn_Print_Area_1_1_1">#REF!</definedName>
    <definedName name="Excel_BuiltIn_Print_Area_1_18" localSheetId="6">#REF!</definedName>
    <definedName name="Excel_BuiltIn_Print_Area_1_18" localSheetId="10">#REF!</definedName>
    <definedName name="Excel_BuiltIn_Print_Area_1_18">#REF!</definedName>
    <definedName name="Excel_BuiltIn_Print_Area_10" localSheetId="6">'[13]Scheme Area Details_Block__ C2'!#REF!</definedName>
    <definedName name="Excel_BuiltIn_Print_Area_10" localSheetId="10">'[13]Scheme Area Details_Block__ C2'!#REF!</definedName>
    <definedName name="Excel_BuiltIn_Print_Area_10">'[13]Scheme Area Details_Block__ C2'!#REF!</definedName>
    <definedName name="Excel_BuiltIn_Print_Area_10_1" localSheetId="6">'[30]Scheme Area Details_Block__ C2'!#REF!</definedName>
    <definedName name="Excel_BuiltIn_Print_Area_10_1">'[30]Scheme Area Details_Block__ C2'!#REF!</definedName>
    <definedName name="Excel_BuiltIn_Print_Area_10_1_1" localSheetId="6">#REF!</definedName>
    <definedName name="Excel_BuiltIn_Print_Area_10_1_1" localSheetId="10">#REF!</definedName>
    <definedName name="Excel_BuiltIn_Print_Area_10_1_1">#REF!</definedName>
    <definedName name="Excel_BuiltIn_Print_Area_10_1_1_1" localSheetId="6">#REF!</definedName>
    <definedName name="Excel_BuiltIn_Print_Area_10_1_1_1" localSheetId="10">#REF!</definedName>
    <definedName name="Excel_BuiltIn_Print_Area_10_1_1_1">#REF!</definedName>
    <definedName name="Excel_BuiltIn_Print_Area_10_1_10" localSheetId="6">#REF!</definedName>
    <definedName name="Excel_BuiltIn_Print_Area_10_1_10" localSheetId="10">#REF!</definedName>
    <definedName name="Excel_BuiltIn_Print_Area_10_1_10">#REF!</definedName>
    <definedName name="Excel_BuiltIn_Print_Area_10_1_11" localSheetId="6">#REF!</definedName>
    <definedName name="Excel_BuiltIn_Print_Area_10_1_11" localSheetId="10">#REF!</definedName>
    <definedName name="Excel_BuiltIn_Print_Area_10_1_11">#REF!</definedName>
    <definedName name="Excel_BuiltIn_Print_Area_10_1_12" localSheetId="6">#REF!</definedName>
    <definedName name="Excel_BuiltIn_Print_Area_10_1_12" localSheetId="10">#REF!</definedName>
    <definedName name="Excel_BuiltIn_Print_Area_10_1_12">#REF!</definedName>
    <definedName name="Excel_BuiltIn_Print_Area_10_1_13" localSheetId="6">#REF!</definedName>
    <definedName name="Excel_BuiltIn_Print_Area_10_1_13" localSheetId="10">#REF!</definedName>
    <definedName name="Excel_BuiltIn_Print_Area_10_1_13">#REF!</definedName>
    <definedName name="Excel_BuiltIn_Print_Area_10_1_14" localSheetId="6">#REF!</definedName>
    <definedName name="Excel_BuiltIn_Print_Area_10_1_14" localSheetId="10">#REF!</definedName>
    <definedName name="Excel_BuiltIn_Print_Area_10_1_14">#REF!</definedName>
    <definedName name="Excel_BuiltIn_Print_Area_10_1_15" localSheetId="6">#REF!</definedName>
    <definedName name="Excel_BuiltIn_Print_Area_10_1_15" localSheetId="10">#REF!</definedName>
    <definedName name="Excel_BuiltIn_Print_Area_10_1_15">#REF!</definedName>
    <definedName name="Excel_BuiltIn_Print_Area_10_1_16" localSheetId="6">#REF!</definedName>
    <definedName name="Excel_BuiltIn_Print_Area_10_1_16" localSheetId="10">#REF!</definedName>
    <definedName name="Excel_BuiltIn_Print_Area_10_1_16">#REF!</definedName>
    <definedName name="Excel_BuiltIn_Print_Area_10_1_17" localSheetId="6">#REF!</definedName>
    <definedName name="Excel_BuiltIn_Print_Area_10_1_17" localSheetId="10">#REF!</definedName>
    <definedName name="Excel_BuiltIn_Print_Area_10_1_17">#REF!</definedName>
    <definedName name="Excel_BuiltIn_Print_Area_10_1_2" localSheetId="6">#REF!</definedName>
    <definedName name="Excel_BuiltIn_Print_Area_10_1_2" localSheetId="10">#REF!</definedName>
    <definedName name="Excel_BuiltIn_Print_Area_10_1_2">#REF!</definedName>
    <definedName name="Excel_BuiltIn_Print_Area_10_1_20" localSheetId="6">#REF!</definedName>
    <definedName name="Excel_BuiltIn_Print_Area_10_1_20" localSheetId="10">#REF!</definedName>
    <definedName name="Excel_BuiltIn_Print_Area_10_1_20">#REF!</definedName>
    <definedName name="Excel_BuiltIn_Print_Area_10_1_3" localSheetId="6">#REF!</definedName>
    <definedName name="Excel_BuiltIn_Print_Area_10_1_3" localSheetId="10">#REF!</definedName>
    <definedName name="Excel_BuiltIn_Print_Area_10_1_3">#REF!</definedName>
    <definedName name="Excel_BuiltIn_Print_Area_10_1_5" localSheetId="6">#REF!</definedName>
    <definedName name="Excel_BuiltIn_Print_Area_10_1_5" localSheetId="10">#REF!</definedName>
    <definedName name="Excel_BuiltIn_Print_Area_10_1_5">#REF!</definedName>
    <definedName name="Excel_BuiltIn_Print_Area_10_1_6" localSheetId="6">#REF!</definedName>
    <definedName name="Excel_BuiltIn_Print_Area_10_1_6" localSheetId="10">#REF!</definedName>
    <definedName name="Excel_BuiltIn_Print_Area_10_1_6">#REF!</definedName>
    <definedName name="Excel_BuiltIn_Print_Area_10_1_7" localSheetId="6">#REF!</definedName>
    <definedName name="Excel_BuiltIn_Print_Area_10_1_7" localSheetId="10">#REF!</definedName>
    <definedName name="Excel_BuiltIn_Print_Area_10_1_7">#REF!</definedName>
    <definedName name="Excel_BuiltIn_Print_Area_10_1_8" localSheetId="6">#REF!</definedName>
    <definedName name="Excel_BuiltIn_Print_Area_10_1_8" localSheetId="10">#REF!</definedName>
    <definedName name="Excel_BuiltIn_Print_Area_10_1_8">#REF!</definedName>
    <definedName name="Excel_BuiltIn_Print_Area_10_1_9" localSheetId="6">#REF!</definedName>
    <definedName name="Excel_BuiltIn_Print_Area_10_1_9" localSheetId="10">#REF!</definedName>
    <definedName name="Excel_BuiltIn_Print_Area_10_1_9">#REF!</definedName>
    <definedName name="Excel_BuiltIn_Print_Area_10_8" localSheetId="6">'[31]Scheme Area Details_Block__ C2'!#REF!</definedName>
    <definedName name="Excel_BuiltIn_Print_Area_10_8" localSheetId="10">'[31]Scheme Area Details_Block__ C2'!#REF!</definedName>
    <definedName name="Excel_BuiltIn_Print_Area_10_8">'[31]Scheme Area Details_Block__ C2'!#REF!</definedName>
    <definedName name="Excel_BuiltIn_Print_Area_11_1" localSheetId="6">#REF!</definedName>
    <definedName name="Excel_BuiltIn_Print_Area_11_1" localSheetId="10">#REF!</definedName>
    <definedName name="Excel_BuiltIn_Print_Area_11_1">#REF!</definedName>
    <definedName name="Excel_BuiltIn_Print_Area_11_1_1" localSheetId="6">#REF!</definedName>
    <definedName name="Excel_BuiltIn_Print_Area_11_1_1" localSheetId="10">#REF!</definedName>
    <definedName name="Excel_BuiltIn_Print_Area_11_1_1">#REF!</definedName>
    <definedName name="Excel_BuiltIn_Print_Area_11_1_10" localSheetId="6">#REF!</definedName>
    <definedName name="Excel_BuiltIn_Print_Area_11_1_10" localSheetId="10">#REF!</definedName>
    <definedName name="Excel_BuiltIn_Print_Area_11_1_10">#REF!</definedName>
    <definedName name="Excel_BuiltIn_Print_Area_11_1_11" localSheetId="6">#REF!</definedName>
    <definedName name="Excel_BuiltIn_Print_Area_11_1_11" localSheetId="10">#REF!</definedName>
    <definedName name="Excel_BuiltIn_Print_Area_11_1_11">#REF!</definedName>
    <definedName name="Excel_BuiltIn_Print_Area_11_1_12" localSheetId="6">#REF!</definedName>
    <definedName name="Excel_BuiltIn_Print_Area_11_1_12" localSheetId="10">#REF!</definedName>
    <definedName name="Excel_BuiltIn_Print_Area_11_1_12">#REF!</definedName>
    <definedName name="Excel_BuiltIn_Print_Area_11_1_13" localSheetId="6">#REF!</definedName>
    <definedName name="Excel_BuiltIn_Print_Area_11_1_13" localSheetId="10">#REF!</definedName>
    <definedName name="Excel_BuiltIn_Print_Area_11_1_13">#REF!</definedName>
    <definedName name="Excel_BuiltIn_Print_Area_11_1_14" localSheetId="6">#REF!</definedName>
    <definedName name="Excel_BuiltIn_Print_Area_11_1_14" localSheetId="10">#REF!</definedName>
    <definedName name="Excel_BuiltIn_Print_Area_11_1_14">#REF!</definedName>
    <definedName name="Excel_BuiltIn_Print_Area_11_1_15" localSheetId="6">#REF!</definedName>
    <definedName name="Excel_BuiltIn_Print_Area_11_1_15" localSheetId="10">#REF!</definedName>
    <definedName name="Excel_BuiltIn_Print_Area_11_1_15">#REF!</definedName>
    <definedName name="Excel_BuiltIn_Print_Area_11_1_16" localSheetId="6">#REF!</definedName>
    <definedName name="Excel_BuiltIn_Print_Area_11_1_16" localSheetId="10">#REF!</definedName>
    <definedName name="Excel_BuiltIn_Print_Area_11_1_16">#REF!</definedName>
    <definedName name="Excel_BuiltIn_Print_Area_11_1_17" localSheetId="6">#REF!</definedName>
    <definedName name="Excel_BuiltIn_Print_Area_11_1_17" localSheetId="10">#REF!</definedName>
    <definedName name="Excel_BuiltIn_Print_Area_11_1_17">#REF!</definedName>
    <definedName name="Excel_BuiltIn_Print_Area_11_1_2" localSheetId="6">#REF!</definedName>
    <definedName name="Excel_BuiltIn_Print_Area_11_1_2" localSheetId="10">#REF!</definedName>
    <definedName name="Excel_BuiltIn_Print_Area_11_1_2">#REF!</definedName>
    <definedName name="Excel_BuiltIn_Print_Area_11_1_20" localSheetId="6">#REF!</definedName>
    <definedName name="Excel_BuiltIn_Print_Area_11_1_20" localSheetId="10">#REF!</definedName>
    <definedName name="Excel_BuiltIn_Print_Area_11_1_20">#REF!</definedName>
    <definedName name="Excel_BuiltIn_Print_Area_11_1_3" localSheetId="6">#REF!</definedName>
    <definedName name="Excel_BuiltIn_Print_Area_11_1_3" localSheetId="10">#REF!</definedName>
    <definedName name="Excel_BuiltIn_Print_Area_11_1_3">#REF!</definedName>
    <definedName name="Excel_BuiltIn_Print_Area_11_1_5" localSheetId="6">#REF!</definedName>
    <definedName name="Excel_BuiltIn_Print_Area_11_1_5" localSheetId="10">#REF!</definedName>
    <definedName name="Excel_BuiltIn_Print_Area_11_1_5">#REF!</definedName>
    <definedName name="Excel_BuiltIn_Print_Area_11_1_6" localSheetId="6">#REF!</definedName>
    <definedName name="Excel_BuiltIn_Print_Area_11_1_6" localSheetId="10">#REF!</definedName>
    <definedName name="Excel_BuiltIn_Print_Area_11_1_6">#REF!</definedName>
    <definedName name="Excel_BuiltIn_Print_Area_11_1_7" localSheetId="6">#REF!</definedName>
    <definedName name="Excel_BuiltIn_Print_Area_11_1_7" localSheetId="10">#REF!</definedName>
    <definedName name="Excel_BuiltIn_Print_Area_11_1_7">#REF!</definedName>
    <definedName name="Excel_BuiltIn_Print_Area_11_1_8" localSheetId="6">#REF!</definedName>
    <definedName name="Excel_BuiltIn_Print_Area_11_1_8" localSheetId="10">#REF!</definedName>
    <definedName name="Excel_BuiltIn_Print_Area_11_1_8">#REF!</definedName>
    <definedName name="Excel_BuiltIn_Print_Area_11_1_9" localSheetId="6">#REF!</definedName>
    <definedName name="Excel_BuiltIn_Print_Area_11_1_9" localSheetId="10">#REF!</definedName>
    <definedName name="Excel_BuiltIn_Print_Area_11_1_9">#REF!</definedName>
    <definedName name="Excel_BuiltIn_Print_Area_12_1" localSheetId="6">#REF!</definedName>
    <definedName name="Excel_BuiltIn_Print_Area_12_1" localSheetId="10">#REF!</definedName>
    <definedName name="Excel_BuiltIn_Print_Area_12_1">#REF!</definedName>
    <definedName name="Excel_BuiltIn_Print_Area_12_1_1" localSheetId="6">#REF!</definedName>
    <definedName name="Excel_BuiltIn_Print_Area_12_1_1" localSheetId="10">#REF!</definedName>
    <definedName name="Excel_BuiltIn_Print_Area_12_1_1">#REF!</definedName>
    <definedName name="Excel_BuiltIn_Print_Area_12_1_1_1" localSheetId="6">#REF!</definedName>
    <definedName name="Excel_BuiltIn_Print_Area_12_1_1_1" localSheetId="10">#REF!</definedName>
    <definedName name="Excel_BuiltIn_Print_Area_12_1_1_1">#REF!</definedName>
    <definedName name="Excel_BuiltIn_Print_Area_12_1_1_10" localSheetId="6">#REF!</definedName>
    <definedName name="Excel_BuiltIn_Print_Area_12_1_1_10" localSheetId="10">#REF!</definedName>
    <definedName name="Excel_BuiltIn_Print_Area_12_1_1_10">#REF!</definedName>
    <definedName name="Excel_BuiltIn_Print_Area_12_1_1_11" localSheetId="6">#REF!</definedName>
    <definedName name="Excel_BuiltIn_Print_Area_12_1_1_11" localSheetId="10">#REF!</definedName>
    <definedName name="Excel_BuiltIn_Print_Area_12_1_1_11">#REF!</definedName>
    <definedName name="Excel_BuiltIn_Print_Area_12_1_1_12" localSheetId="6">#REF!</definedName>
    <definedName name="Excel_BuiltIn_Print_Area_12_1_1_12" localSheetId="10">#REF!</definedName>
    <definedName name="Excel_BuiltIn_Print_Area_12_1_1_12">#REF!</definedName>
    <definedName name="Excel_BuiltIn_Print_Area_12_1_1_13" localSheetId="6">#REF!</definedName>
    <definedName name="Excel_BuiltIn_Print_Area_12_1_1_13" localSheetId="10">#REF!</definedName>
    <definedName name="Excel_BuiltIn_Print_Area_12_1_1_13">#REF!</definedName>
    <definedName name="Excel_BuiltIn_Print_Area_12_1_1_14" localSheetId="6">#REF!</definedName>
    <definedName name="Excel_BuiltIn_Print_Area_12_1_1_14" localSheetId="10">#REF!</definedName>
    <definedName name="Excel_BuiltIn_Print_Area_12_1_1_14">#REF!</definedName>
    <definedName name="Excel_BuiltIn_Print_Area_12_1_1_15" localSheetId="6">#REF!</definedName>
    <definedName name="Excel_BuiltIn_Print_Area_12_1_1_15" localSheetId="10">#REF!</definedName>
    <definedName name="Excel_BuiltIn_Print_Area_12_1_1_15">#REF!</definedName>
    <definedName name="Excel_BuiltIn_Print_Area_12_1_1_16" localSheetId="6">#REF!</definedName>
    <definedName name="Excel_BuiltIn_Print_Area_12_1_1_16" localSheetId="10">#REF!</definedName>
    <definedName name="Excel_BuiltIn_Print_Area_12_1_1_16">#REF!</definedName>
    <definedName name="Excel_BuiltIn_Print_Area_12_1_1_17" localSheetId="6">#REF!</definedName>
    <definedName name="Excel_BuiltIn_Print_Area_12_1_1_17" localSheetId="10">#REF!</definedName>
    <definedName name="Excel_BuiltIn_Print_Area_12_1_1_17">#REF!</definedName>
    <definedName name="Excel_BuiltIn_Print_Area_12_1_1_2" localSheetId="6">#REF!</definedName>
    <definedName name="Excel_BuiltIn_Print_Area_12_1_1_2" localSheetId="10">#REF!</definedName>
    <definedName name="Excel_BuiltIn_Print_Area_12_1_1_2">#REF!</definedName>
    <definedName name="Excel_BuiltIn_Print_Area_12_1_1_20" localSheetId="6">#REF!</definedName>
    <definedName name="Excel_BuiltIn_Print_Area_12_1_1_20" localSheetId="10">#REF!</definedName>
    <definedName name="Excel_BuiltIn_Print_Area_12_1_1_20">#REF!</definedName>
    <definedName name="Excel_BuiltIn_Print_Area_12_1_1_3" localSheetId="6">#REF!</definedName>
    <definedName name="Excel_BuiltIn_Print_Area_12_1_1_3" localSheetId="10">#REF!</definedName>
    <definedName name="Excel_BuiltIn_Print_Area_12_1_1_3">#REF!</definedName>
    <definedName name="Excel_BuiltIn_Print_Area_12_1_1_5" localSheetId="6">#REF!</definedName>
    <definedName name="Excel_BuiltIn_Print_Area_12_1_1_5" localSheetId="10">#REF!</definedName>
    <definedName name="Excel_BuiltIn_Print_Area_12_1_1_5">#REF!</definedName>
    <definedName name="Excel_BuiltIn_Print_Area_12_1_1_6" localSheetId="6">#REF!</definedName>
    <definedName name="Excel_BuiltIn_Print_Area_12_1_1_6" localSheetId="10">#REF!</definedName>
    <definedName name="Excel_BuiltIn_Print_Area_12_1_1_6">#REF!</definedName>
    <definedName name="Excel_BuiltIn_Print_Area_12_1_1_7" localSheetId="6">#REF!</definedName>
    <definedName name="Excel_BuiltIn_Print_Area_12_1_1_7" localSheetId="10">#REF!</definedName>
    <definedName name="Excel_BuiltIn_Print_Area_12_1_1_7">#REF!</definedName>
    <definedName name="Excel_BuiltIn_Print_Area_12_1_1_8" localSheetId="6">#REF!</definedName>
    <definedName name="Excel_BuiltIn_Print_Area_12_1_1_8" localSheetId="10">#REF!</definedName>
    <definedName name="Excel_BuiltIn_Print_Area_12_1_1_8">#REF!</definedName>
    <definedName name="Excel_BuiltIn_Print_Area_12_1_1_9" localSheetId="6">#REF!</definedName>
    <definedName name="Excel_BuiltIn_Print_Area_12_1_1_9" localSheetId="10">#REF!</definedName>
    <definedName name="Excel_BuiltIn_Print_Area_12_1_1_9">#REF!</definedName>
    <definedName name="Excel_BuiltIn_Print_Area_12_1_10" localSheetId="6">#REF!</definedName>
    <definedName name="Excel_BuiltIn_Print_Area_12_1_10" localSheetId="10">#REF!</definedName>
    <definedName name="Excel_BuiltIn_Print_Area_12_1_10">#REF!</definedName>
    <definedName name="Excel_BuiltIn_Print_Area_12_1_11" localSheetId="6">#REF!</definedName>
    <definedName name="Excel_BuiltIn_Print_Area_12_1_11" localSheetId="10">#REF!</definedName>
    <definedName name="Excel_BuiltIn_Print_Area_12_1_11">#REF!</definedName>
    <definedName name="Excel_BuiltIn_Print_Area_12_1_12" localSheetId="6">#REF!</definedName>
    <definedName name="Excel_BuiltIn_Print_Area_12_1_12" localSheetId="10">#REF!</definedName>
    <definedName name="Excel_BuiltIn_Print_Area_12_1_12">#REF!</definedName>
    <definedName name="Excel_BuiltIn_Print_Area_12_1_13" localSheetId="6">#REF!</definedName>
    <definedName name="Excel_BuiltIn_Print_Area_12_1_13" localSheetId="10">#REF!</definedName>
    <definedName name="Excel_BuiltIn_Print_Area_12_1_13">#REF!</definedName>
    <definedName name="Excel_BuiltIn_Print_Area_12_1_14" localSheetId="6">#REF!</definedName>
    <definedName name="Excel_BuiltIn_Print_Area_12_1_14" localSheetId="10">#REF!</definedName>
    <definedName name="Excel_BuiltIn_Print_Area_12_1_14">#REF!</definedName>
    <definedName name="Excel_BuiltIn_Print_Area_12_1_15" localSheetId="6">#REF!</definedName>
    <definedName name="Excel_BuiltIn_Print_Area_12_1_15" localSheetId="10">#REF!</definedName>
    <definedName name="Excel_BuiltIn_Print_Area_12_1_15">#REF!</definedName>
    <definedName name="Excel_BuiltIn_Print_Area_12_1_16" localSheetId="6">#REF!</definedName>
    <definedName name="Excel_BuiltIn_Print_Area_12_1_16" localSheetId="10">#REF!</definedName>
    <definedName name="Excel_BuiltIn_Print_Area_12_1_16">#REF!</definedName>
    <definedName name="Excel_BuiltIn_Print_Area_12_1_17" localSheetId="6">#REF!</definedName>
    <definedName name="Excel_BuiltIn_Print_Area_12_1_17" localSheetId="10">#REF!</definedName>
    <definedName name="Excel_BuiltIn_Print_Area_12_1_17">#REF!</definedName>
    <definedName name="Excel_BuiltIn_Print_Area_12_1_2" localSheetId="6">#REF!</definedName>
    <definedName name="Excel_BuiltIn_Print_Area_12_1_2" localSheetId="10">#REF!</definedName>
    <definedName name="Excel_BuiltIn_Print_Area_12_1_2">#REF!</definedName>
    <definedName name="Excel_BuiltIn_Print_Area_12_1_20" localSheetId="6">#REF!</definedName>
    <definedName name="Excel_BuiltIn_Print_Area_12_1_20" localSheetId="10">#REF!</definedName>
    <definedName name="Excel_BuiltIn_Print_Area_12_1_20">#REF!</definedName>
    <definedName name="Excel_BuiltIn_Print_Area_12_1_3" localSheetId="6">#REF!</definedName>
    <definedName name="Excel_BuiltIn_Print_Area_12_1_3" localSheetId="10">#REF!</definedName>
    <definedName name="Excel_BuiltIn_Print_Area_12_1_3">#REF!</definedName>
    <definedName name="Excel_BuiltIn_Print_Area_12_1_5" localSheetId="6">#REF!</definedName>
    <definedName name="Excel_BuiltIn_Print_Area_12_1_5" localSheetId="10">#REF!</definedName>
    <definedName name="Excel_BuiltIn_Print_Area_12_1_5">#REF!</definedName>
    <definedName name="Excel_BuiltIn_Print_Area_12_1_6" localSheetId="6">#REF!</definedName>
    <definedName name="Excel_BuiltIn_Print_Area_12_1_6" localSheetId="10">#REF!</definedName>
    <definedName name="Excel_BuiltIn_Print_Area_12_1_6">#REF!</definedName>
    <definedName name="Excel_BuiltIn_Print_Area_12_1_7" localSheetId="6">#REF!</definedName>
    <definedName name="Excel_BuiltIn_Print_Area_12_1_7" localSheetId="10">#REF!</definedName>
    <definedName name="Excel_BuiltIn_Print_Area_12_1_7">#REF!</definedName>
    <definedName name="Excel_BuiltIn_Print_Area_12_1_8" localSheetId="6">#REF!</definedName>
    <definedName name="Excel_BuiltIn_Print_Area_12_1_8" localSheetId="10">#REF!</definedName>
    <definedName name="Excel_BuiltIn_Print_Area_12_1_8">#REF!</definedName>
    <definedName name="Excel_BuiltIn_Print_Area_12_1_9" localSheetId="6">#REF!</definedName>
    <definedName name="Excel_BuiltIn_Print_Area_12_1_9" localSheetId="10">#REF!</definedName>
    <definedName name="Excel_BuiltIn_Print_Area_12_1_9">#REF!</definedName>
    <definedName name="Excel_BuiltIn_Print_Area_13_1" localSheetId="6">#REF!</definedName>
    <definedName name="Excel_BuiltIn_Print_Area_13_1" localSheetId="10">#REF!</definedName>
    <definedName name="Excel_BuiltIn_Print_Area_13_1">#REF!</definedName>
    <definedName name="Excel_BuiltIn_Print_Area_13_1_1" localSheetId="6">#REF!</definedName>
    <definedName name="Excel_BuiltIn_Print_Area_13_1_1" localSheetId="10">#REF!</definedName>
    <definedName name="Excel_BuiltIn_Print_Area_13_1_1">#REF!</definedName>
    <definedName name="Excel_BuiltIn_Print_Area_13_1_10" localSheetId="6">#REF!</definedName>
    <definedName name="Excel_BuiltIn_Print_Area_13_1_10" localSheetId="10">#REF!</definedName>
    <definedName name="Excel_BuiltIn_Print_Area_13_1_10">#REF!</definedName>
    <definedName name="Excel_BuiltIn_Print_Area_13_1_11" localSheetId="6">#REF!</definedName>
    <definedName name="Excel_BuiltIn_Print_Area_13_1_11" localSheetId="10">#REF!</definedName>
    <definedName name="Excel_BuiltIn_Print_Area_13_1_11">#REF!</definedName>
    <definedName name="Excel_BuiltIn_Print_Area_13_1_12" localSheetId="6">#REF!</definedName>
    <definedName name="Excel_BuiltIn_Print_Area_13_1_12" localSheetId="10">#REF!</definedName>
    <definedName name="Excel_BuiltIn_Print_Area_13_1_12">#REF!</definedName>
    <definedName name="Excel_BuiltIn_Print_Area_13_1_13" localSheetId="6">#REF!</definedName>
    <definedName name="Excel_BuiltIn_Print_Area_13_1_13" localSheetId="10">#REF!</definedName>
    <definedName name="Excel_BuiltIn_Print_Area_13_1_13">#REF!</definedName>
    <definedName name="Excel_BuiltIn_Print_Area_13_1_14" localSheetId="6">#REF!</definedName>
    <definedName name="Excel_BuiltIn_Print_Area_13_1_14" localSheetId="10">#REF!</definedName>
    <definedName name="Excel_BuiltIn_Print_Area_13_1_14">#REF!</definedName>
    <definedName name="Excel_BuiltIn_Print_Area_13_1_15" localSheetId="6">#REF!</definedName>
    <definedName name="Excel_BuiltIn_Print_Area_13_1_15" localSheetId="10">#REF!</definedName>
    <definedName name="Excel_BuiltIn_Print_Area_13_1_15">#REF!</definedName>
    <definedName name="Excel_BuiltIn_Print_Area_13_1_16" localSheetId="6">#REF!</definedName>
    <definedName name="Excel_BuiltIn_Print_Area_13_1_16" localSheetId="10">#REF!</definedName>
    <definedName name="Excel_BuiltIn_Print_Area_13_1_16">#REF!</definedName>
    <definedName name="Excel_BuiltIn_Print_Area_13_1_17" localSheetId="6">#REF!</definedName>
    <definedName name="Excel_BuiltIn_Print_Area_13_1_17" localSheetId="10">#REF!</definedName>
    <definedName name="Excel_BuiltIn_Print_Area_13_1_17">#REF!</definedName>
    <definedName name="Excel_BuiltIn_Print_Area_13_1_2" localSheetId="6">#REF!</definedName>
    <definedName name="Excel_BuiltIn_Print_Area_13_1_2" localSheetId="10">#REF!</definedName>
    <definedName name="Excel_BuiltIn_Print_Area_13_1_2">#REF!</definedName>
    <definedName name="Excel_BuiltIn_Print_Area_13_1_20" localSheetId="6">#REF!</definedName>
    <definedName name="Excel_BuiltIn_Print_Area_13_1_20" localSheetId="10">#REF!</definedName>
    <definedName name="Excel_BuiltIn_Print_Area_13_1_20">#REF!</definedName>
    <definedName name="Excel_BuiltIn_Print_Area_13_1_3" localSheetId="6">#REF!</definedName>
    <definedName name="Excel_BuiltIn_Print_Area_13_1_3" localSheetId="10">#REF!</definedName>
    <definedName name="Excel_BuiltIn_Print_Area_13_1_3">#REF!</definedName>
    <definedName name="Excel_BuiltIn_Print_Area_13_1_5" localSheetId="6">#REF!</definedName>
    <definedName name="Excel_BuiltIn_Print_Area_13_1_5" localSheetId="10">#REF!</definedName>
    <definedName name="Excel_BuiltIn_Print_Area_13_1_5">#REF!</definedName>
    <definedName name="Excel_BuiltIn_Print_Area_13_1_6" localSheetId="6">#REF!</definedName>
    <definedName name="Excel_BuiltIn_Print_Area_13_1_6" localSheetId="10">#REF!</definedName>
    <definedName name="Excel_BuiltIn_Print_Area_13_1_6">#REF!</definedName>
    <definedName name="Excel_BuiltIn_Print_Area_13_1_7" localSheetId="6">#REF!</definedName>
    <definedName name="Excel_BuiltIn_Print_Area_13_1_7" localSheetId="10">#REF!</definedName>
    <definedName name="Excel_BuiltIn_Print_Area_13_1_7">#REF!</definedName>
    <definedName name="Excel_BuiltIn_Print_Area_13_1_8" localSheetId="6">#REF!</definedName>
    <definedName name="Excel_BuiltIn_Print_Area_13_1_8" localSheetId="10">#REF!</definedName>
    <definedName name="Excel_BuiltIn_Print_Area_13_1_8">#REF!</definedName>
    <definedName name="Excel_BuiltIn_Print_Area_13_1_9" localSheetId="6">#REF!</definedName>
    <definedName name="Excel_BuiltIn_Print_Area_13_1_9" localSheetId="10">#REF!</definedName>
    <definedName name="Excel_BuiltIn_Print_Area_13_1_9">#REF!</definedName>
    <definedName name="Excel_BuiltIn_Print_Area_14_1" localSheetId="6">#REF!</definedName>
    <definedName name="Excel_BuiltIn_Print_Area_14_1" localSheetId="10">#REF!</definedName>
    <definedName name="Excel_BuiltIn_Print_Area_14_1">#REF!</definedName>
    <definedName name="Excel_BuiltIn_Print_Area_14_1_1" localSheetId="6">#REF!</definedName>
    <definedName name="Excel_BuiltIn_Print_Area_14_1_1" localSheetId="10">#REF!</definedName>
    <definedName name="Excel_BuiltIn_Print_Area_14_1_1">#REF!</definedName>
    <definedName name="Excel_BuiltIn_Print_Area_14_1_10" localSheetId="6">#REF!</definedName>
    <definedName name="Excel_BuiltIn_Print_Area_14_1_10" localSheetId="10">#REF!</definedName>
    <definedName name="Excel_BuiltIn_Print_Area_14_1_10">#REF!</definedName>
    <definedName name="Excel_BuiltIn_Print_Area_14_1_11" localSheetId="6">#REF!</definedName>
    <definedName name="Excel_BuiltIn_Print_Area_14_1_11" localSheetId="10">#REF!</definedName>
    <definedName name="Excel_BuiltIn_Print_Area_14_1_11">#REF!</definedName>
    <definedName name="Excel_BuiltIn_Print_Area_14_1_12" localSheetId="6">#REF!</definedName>
    <definedName name="Excel_BuiltIn_Print_Area_14_1_12" localSheetId="10">#REF!</definedName>
    <definedName name="Excel_BuiltIn_Print_Area_14_1_12">#REF!</definedName>
    <definedName name="Excel_BuiltIn_Print_Area_14_1_13" localSheetId="6">#REF!</definedName>
    <definedName name="Excel_BuiltIn_Print_Area_14_1_13" localSheetId="10">#REF!</definedName>
    <definedName name="Excel_BuiltIn_Print_Area_14_1_13">#REF!</definedName>
    <definedName name="Excel_BuiltIn_Print_Area_14_1_14" localSheetId="6">#REF!</definedName>
    <definedName name="Excel_BuiltIn_Print_Area_14_1_14" localSheetId="10">#REF!</definedName>
    <definedName name="Excel_BuiltIn_Print_Area_14_1_14">#REF!</definedName>
    <definedName name="Excel_BuiltIn_Print_Area_14_1_15" localSheetId="6">#REF!</definedName>
    <definedName name="Excel_BuiltIn_Print_Area_14_1_15" localSheetId="10">#REF!</definedName>
    <definedName name="Excel_BuiltIn_Print_Area_14_1_15">#REF!</definedName>
    <definedName name="Excel_BuiltIn_Print_Area_14_1_16" localSheetId="6">#REF!</definedName>
    <definedName name="Excel_BuiltIn_Print_Area_14_1_16" localSheetId="10">#REF!</definedName>
    <definedName name="Excel_BuiltIn_Print_Area_14_1_16">#REF!</definedName>
    <definedName name="Excel_BuiltIn_Print_Area_14_1_17" localSheetId="6">#REF!</definedName>
    <definedName name="Excel_BuiltIn_Print_Area_14_1_17" localSheetId="10">#REF!</definedName>
    <definedName name="Excel_BuiltIn_Print_Area_14_1_17">#REF!</definedName>
    <definedName name="Excel_BuiltIn_Print_Area_14_1_2" localSheetId="6">#REF!</definedName>
    <definedName name="Excel_BuiltIn_Print_Area_14_1_2" localSheetId="10">#REF!</definedName>
    <definedName name="Excel_BuiltIn_Print_Area_14_1_2">#REF!</definedName>
    <definedName name="Excel_BuiltIn_Print_Area_14_1_20" localSheetId="6">#REF!</definedName>
    <definedName name="Excel_BuiltIn_Print_Area_14_1_20" localSheetId="10">#REF!</definedName>
    <definedName name="Excel_BuiltIn_Print_Area_14_1_20">#REF!</definedName>
    <definedName name="Excel_BuiltIn_Print_Area_14_1_3" localSheetId="6">#REF!</definedName>
    <definedName name="Excel_BuiltIn_Print_Area_14_1_3" localSheetId="10">#REF!</definedName>
    <definedName name="Excel_BuiltIn_Print_Area_14_1_3">#REF!</definedName>
    <definedName name="Excel_BuiltIn_Print_Area_14_1_5" localSheetId="6">#REF!</definedName>
    <definedName name="Excel_BuiltIn_Print_Area_14_1_5" localSheetId="10">#REF!</definedName>
    <definedName name="Excel_BuiltIn_Print_Area_14_1_5">#REF!</definedName>
    <definedName name="Excel_BuiltIn_Print_Area_14_1_6" localSheetId="6">#REF!</definedName>
    <definedName name="Excel_BuiltIn_Print_Area_14_1_6" localSheetId="10">#REF!</definedName>
    <definedName name="Excel_BuiltIn_Print_Area_14_1_6">#REF!</definedName>
    <definedName name="Excel_BuiltIn_Print_Area_14_1_7" localSheetId="6">#REF!</definedName>
    <definedName name="Excel_BuiltIn_Print_Area_14_1_7" localSheetId="10">#REF!</definedName>
    <definedName name="Excel_BuiltIn_Print_Area_14_1_7">#REF!</definedName>
    <definedName name="Excel_BuiltIn_Print_Area_14_1_8" localSheetId="6">#REF!</definedName>
    <definedName name="Excel_BuiltIn_Print_Area_14_1_8" localSheetId="10">#REF!</definedName>
    <definedName name="Excel_BuiltIn_Print_Area_14_1_8">#REF!</definedName>
    <definedName name="Excel_BuiltIn_Print_Area_14_1_9" localSheetId="6">#REF!</definedName>
    <definedName name="Excel_BuiltIn_Print_Area_14_1_9" localSheetId="10">#REF!</definedName>
    <definedName name="Excel_BuiltIn_Print_Area_14_1_9">#REF!</definedName>
    <definedName name="Excel_BuiltIn_Print_Area_15_1" localSheetId="6">#REF!</definedName>
    <definedName name="Excel_BuiltIn_Print_Area_15_1" localSheetId="10">#REF!</definedName>
    <definedName name="Excel_BuiltIn_Print_Area_15_1">#REF!</definedName>
    <definedName name="Excel_BuiltIn_Print_Area_15_1_1" localSheetId="6">#REF!</definedName>
    <definedName name="Excel_BuiltIn_Print_Area_15_1_1" localSheetId="10">#REF!</definedName>
    <definedName name="Excel_BuiltIn_Print_Area_15_1_1">#REF!</definedName>
    <definedName name="Excel_BuiltIn_Print_Area_15_1_1_1" localSheetId="6">#REF!</definedName>
    <definedName name="Excel_BuiltIn_Print_Area_15_1_1_1" localSheetId="10">#REF!</definedName>
    <definedName name="Excel_BuiltIn_Print_Area_15_1_1_1">#REF!</definedName>
    <definedName name="Excel_BuiltIn_Print_Area_15_1_10" localSheetId="6">#REF!</definedName>
    <definedName name="Excel_BuiltIn_Print_Area_15_1_10" localSheetId="10">#REF!</definedName>
    <definedName name="Excel_BuiltIn_Print_Area_15_1_10">#REF!</definedName>
    <definedName name="Excel_BuiltIn_Print_Area_15_1_11" localSheetId="6">#REF!</definedName>
    <definedName name="Excel_BuiltIn_Print_Area_15_1_11" localSheetId="10">#REF!</definedName>
    <definedName name="Excel_BuiltIn_Print_Area_15_1_11">#REF!</definedName>
    <definedName name="Excel_BuiltIn_Print_Area_15_1_12" localSheetId="6">#REF!</definedName>
    <definedName name="Excel_BuiltIn_Print_Area_15_1_12" localSheetId="10">#REF!</definedName>
    <definedName name="Excel_BuiltIn_Print_Area_15_1_12">#REF!</definedName>
    <definedName name="Excel_BuiltIn_Print_Area_15_1_13" localSheetId="6">#REF!</definedName>
    <definedName name="Excel_BuiltIn_Print_Area_15_1_13" localSheetId="10">#REF!</definedName>
    <definedName name="Excel_BuiltIn_Print_Area_15_1_13">#REF!</definedName>
    <definedName name="Excel_BuiltIn_Print_Area_15_1_14" localSheetId="6">#REF!</definedName>
    <definedName name="Excel_BuiltIn_Print_Area_15_1_14" localSheetId="10">#REF!</definedName>
    <definedName name="Excel_BuiltIn_Print_Area_15_1_14">#REF!</definedName>
    <definedName name="Excel_BuiltIn_Print_Area_15_1_15" localSheetId="6">#REF!</definedName>
    <definedName name="Excel_BuiltIn_Print_Area_15_1_15" localSheetId="10">#REF!</definedName>
    <definedName name="Excel_BuiltIn_Print_Area_15_1_15">#REF!</definedName>
    <definedName name="Excel_BuiltIn_Print_Area_15_1_16" localSheetId="6">#REF!</definedName>
    <definedName name="Excel_BuiltIn_Print_Area_15_1_16" localSheetId="10">#REF!</definedName>
    <definedName name="Excel_BuiltIn_Print_Area_15_1_16">#REF!</definedName>
    <definedName name="Excel_BuiltIn_Print_Area_15_1_17" localSheetId="6">#REF!</definedName>
    <definedName name="Excel_BuiltIn_Print_Area_15_1_17" localSheetId="10">#REF!</definedName>
    <definedName name="Excel_BuiltIn_Print_Area_15_1_17">#REF!</definedName>
    <definedName name="Excel_BuiltIn_Print_Area_15_1_2" localSheetId="6">#REF!</definedName>
    <definedName name="Excel_BuiltIn_Print_Area_15_1_2" localSheetId="10">#REF!</definedName>
    <definedName name="Excel_BuiltIn_Print_Area_15_1_2">#REF!</definedName>
    <definedName name="Excel_BuiltIn_Print_Area_15_1_20" localSheetId="6">#REF!</definedName>
    <definedName name="Excel_BuiltIn_Print_Area_15_1_20" localSheetId="10">#REF!</definedName>
    <definedName name="Excel_BuiltIn_Print_Area_15_1_20">#REF!</definedName>
    <definedName name="Excel_BuiltIn_Print_Area_15_1_3" localSheetId="6">#REF!</definedName>
    <definedName name="Excel_BuiltIn_Print_Area_15_1_3" localSheetId="10">#REF!</definedName>
    <definedName name="Excel_BuiltIn_Print_Area_15_1_3">#REF!</definedName>
    <definedName name="Excel_BuiltIn_Print_Area_15_1_5" localSheetId="6">#REF!</definedName>
    <definedName name="Excel_BuiltIn_Print_Area_15_1_5" localSheetId="10">#REF!</definedName>
    <definedName name="Excel_BuiltIn_Print_Area_15_1_5">#REF!</definedName>
    <definedName name="Excel_BuiltIn_Print_Area_15_1_6" localSheetId="6">#REF!</definedName>
    <definedName name="Excel_BuiltIn_Print_Area_15_1_6" localSheetId="10">#REF!</definedName>
    <definedName name="Excel_BuiltIn_Print_Area_15_1_6">#REF!</definedName>
    <definedName name="Excel_BuiltIn_Print_Area_15_1_7" localSheetId="6">#REF!</definedName>
    <definedName name="Excel_BuiltIn_Print_Area_15_1_7" localSheetId="10">#REF!</definedName>
    <definedName name="Excel_BuiltIn_Print_Area_15_1_7">#REF!</definedName>
    <definedName name="Excel_BuiltIn_Print_Area_15_1_8" localSheetId="6">#REF!</definedName>
    <definedName name="Excel_BuiltIn_Print_Area_15_1_8" localSheetId="10">#REF!</definedName>
    <definedName name="Excel_BuiltIn_Print_Area_15_1_8">#REF!</definedName>
    <definedName name="Excel_BuiltIn_Print_Area_15_1_9" localSheetId="6">#REF!</definedName>
    <definedName name="Excel_BuiltIn_Print_Area_15_1_9" localSheetId="10">#REF!</definedName>
    <definedName name="Excel_BuiltIn_Print_Area_15_1_9">#REF!</definedName>
    <definedName name="Excel_BuiltIn_Print_Area_16_1" localSheetId="6">#REF!</definedName>
    <definedName name="Excel_BuiltIn_Print_Area_16_1" localSheetId="10">#REF!</definedName>
    <definedName name="Excel_BuiltIn_Print_Area_16_1">#REF!</definedName>
    <definedName name="Excel_BuiltIn_Print_Area_16_1_1" localSheetId="6">#REF!</definedName>
    <definedName name="Excel_BuiltIn_Print_Area_16_1_1" localSheetId="10">#REF!</definedName>
    <definedName name="Excel_BuiltIn_Print_Area_16_1_1">#REF!</definedName>
    <definedName name="Excel_BuiltIn_Print_Area_16_1_1_1" localSheetId="6">#REF!</definedName>
    <definedName name="Excel_BuiltIn_Print_Area_16_1_1_1" localSheetId="10">#REF!</definedName>
    <definedName name="Excel_BuiltIn_Print_Area_16_1_1_1">#REF!</definedName>
    <definedName name="Excel_BuiltIn_Print_Area_16_1_1_10" localSheetId="6">#REF!</definedName>
    <definedName name="Excel_BuiltIn_Print_Area_16_1_1_10" localSheetId="10">#REF!</definedName>
    <definedName name="Excel_BuiltIn_Print_Area_16_1_1_10">#REF!</definedName>
    <definedName name="Excel_BuiltIn_Print_Area_16_1_1_11" localSheetId="6">#REF!</definedName>
    <definedName name="Excel_BuiltIn_Print_Area_16_1_1_11" localSheetId="10">#REF!</definedName>
    <definedName name="Excel_BuiltIn_Print_Area_16_1_1_11">#REF!</definedName>
    <definedName name="Excel_BuiltIn_Print_Area_16_1_1_12" localSheetId="6">#REF!</definedName>
    <definedName name="Excel_BuiltIn_Print_Area_16_1_1_12" localSheetId="10">#REF!</definedName>
    <definedName name="Excel_BuiltIn_Print_Area_16_1_1_12">#REF!</definedName>
    <definedName name="Excel_BuiltIn_Print_Area_16_1_1_13" localSheetId="6">#REF!</definedName>
    <definedName name="Excel_BuiltIn_Print_Area_16_1_1_13" localSheetId="10">#REF!</definedName>
    <definedName name="Excel_BuiltIn_Print_Area_16_1_1_13">#REF!</definedName>
    <definedName name="Excel_BuiltIn_Print_Area_16_1_1_14" localSheetId="6">#REF!</definedName>
    <definedName name="Excel_BuiltIn_Print_Area_16_1_1_14" localSheetId="10">#REF!</definedName>
    <definedName name="Excel_BuiltIn_Print_Area_16_1_1_14">#REF!</definedName>
    <definedName name="Excel_BuiltIn_Print_Area_16_1_1_15" localSheetId="6">#REF!</definedName>
    <definedName name="Excel_BuiltIn_Print_Area_16_1_1_15" localSheetId="10">#REF!</definedName>
    <definedName name="Excel_BuiltIn_Print_Area_16_1_1_15">#REF!</definedName>
    <definedName name="Excel_BuiltIn_Print_Area_16_1_1_16" localSheetId="6">#REF!</definedName>
    <definedName name="Excel_BuiltIn_Print_Area_16_1_1_16" localSheetId="10">#REF!</definedName>
    <definedName name="Excel_BuiltIn_Print_Area_16_1_1_16">#REF!</definedName>
    <definedName name="Excel_BuiltIn_Print_Area_16_1_1_17" localSheetId="6">#REF!</definedName>
    <definedName name="Excel_BuiltIn_Print_Area_16_1_1_17" localSheetId="10">#REF!</definedName>
    <definedName name="Excel_BuiltIn_Print_Area_16_1_1_17">#REF!</definedName>
    <definedName name="Excel_BuiltIn_Print_Area_16_1_1_2" localSheetId="6">#REF!</definedName>
    <definedName name="Excel_BuiltIn_Print_Area_16_1_1_2" localSheetId="10">#REF!</definedName>
    <definedName name="Excel_BuiltIn_Print_Area_16_1_1_2">#REF!</definedName>
    <definedName name="Excel_BuiltIn_Print_Area_16_1_1_20" localSheetId="6">#REF!</definedName>
    <definedName name="Excel_BuiltIn_Print_Area_16_1_1_20" localSheetId="10">#REF!</definedName>
    <definedName name="Excel_BuiltIn_Print_Area_16_1_1_20">#REF!</definedName>
    <definedName name="Excel_BuiltIn_Print_Area_16_1_1_3" localSheetId="6">#REF!</definedName>
    <definedName name="Excel_BuiltIn_Print_Area_16_1_1_3" localSheetId="10">#REF!</definedName>
    <definedName name="Excel_BuiltIn_Print_Area_16_1_1_3">#REF!</definedName>
    <definedName name="Excel_BuiltIn_Print_Area_16_1_1_5" localSheetId="6">#REF!</definedName>
    <definedName name="Excel_BuiltIn_Print_Area_16_1_1_5" localSheetId="10">#REF!</definedName>
    <definedName name="Excel_BuiltIn_Print_Area_16_1_1_5">#REF!</definedName>
    <definedName name="Excel_BuiltIn_Print_Area_16_1_1_6" localSheetId="6">#REF!</definedName>
    <definedName name="Excel_BuiltIn_Print_Area_16_1_1_6" localSheetId="10">#REF!</definedName>
    <definedName name="Excel_BuiltIn_Print_Area_16_1_1_6">#REF!</definedName>
    <definedName name="Excel_BuiltIn_Print_Area_16_1_1_7" localSheetId="6">#REF!</definedName>
    <definedName name="Excel_BuiltIn_Print_Area_16_1_1_7" localSheetId="10">#REF!</definedName>
    <definedName name="Excel_BuiltIn_Print_Area_16_1_1_7">#REF!</definedName>
    <definedName name="Excel_BuiltIn_Print_Area_16_1_1_8" localSheetId="6">#REF!</definedName>
    <definedName name="Excel_BuiltIn_Print_Area_16_1_1_8" localSheetId="10">#REF!</definedName>
    <definedName name="Excel_BuiltIn_Print_Area_16_1_1_8">#REF!</definedName>
    <definedName name="Excel_BuiltIn_Print_Area_16_1_1_9" localSheetId="6">#REF!</definedName>
    <definedName name="Excel_BuiltIn_Print_Area_16_1_1_9" localSheetId="10">#REF!</definedName>
    <definedName name="Excel_BuiltIn_Print_Area_16_1_1_9">#REF!</definedName>
    <definedName name="Excel_BuiltIn_Print_Area_16_1_10" localSheetId="6">#REF!</definedName>
    <definedName name="Excel_BuiltIn_Print_Area_16_1_10" localSheetId="10">#REF!</definedName>
    <definedName name="Excel_BuiltIn_Print_Area_16_1_10">#REF!</definedName>
    <definedName name="Excel_BuiltIn_Print_Area_16_1_11" localSheetId="6">#REF!</definedName>
    <definedName name="Excel_BuiltIn_Print_Area_16_1_11" localSheetId="10">#REF!</definedName>
    <definedName name="Excel_BuiltIn_Print_Area_16_1_11">#REF!</definedName>
    <definedName name="Excel_BuiltIn_Print_Area_16_1_12" localSheetId="6">#REF!</definedName>
    <definedName name="Excel_BuiltIn_Print_Area_16_1_12" localSheetId="10">#REF!</definedName>
    <definedName name="Excel_BuiltIn_Print_Area_16_1_12">#REF!</definedName>
    <definedName name="Excel_BuiltIn_Print_Area_16_1_13" localSheetId="6">#REF!</definedName>
    <definedName name="Excel_BuiltIn_Print_Area_16_1_13" localSheetId="10">#REF!</definedName>
    <definedName name="Excel_BuiltIn_Print_Area_16_1_13">#REF!</definedName>
    <definedName name="Excel_BuiltIn_Print_Area_16_1_14" localSheetId="6">#REF!</definedName>
    <definedName name="Excel_BuiltIn_Print_Area_16_1_14" localSheetId="10">#REF!</definedName>
    <definedName name="Excel_BuiltIn_Print_Area_16_1_14">#REF!</definedName>
    <definedName name="Excel_BuiltIn_Print_Area_16_1_15" localSheetId="6">#REF!</definedName>
    <definedName name="Excel_BuiltIn_Print_Area_16_1_15" localSheetId="10">#REF!</definedName>
    <definedName name="Excel_BuiltIn_Print_Area_16_1_15">#REF!</definedName>
    <definedName name="Excel_BuiltIn_Print_Area_16_1_16" localSheetId="6">#REF!</definedName>
    <definedName name="Excel_BuiltIn_Print_Area_16_1_16" localSheetId="10">#REF!</definedName>
    <definedName name="Excel_BuiltIn_Print_Area_16_1_16">#REF!</definedName>
    <definedName name="Excel_BuiltIn_Print_Area_16_1_17" localSheetId="6">#REF!</definedName>
    <definedName name="Excel_BuiltIn_Print_Area_16_1_17" localSheetId="10">#REF!</definedName>
    <definedName name="Excel_BuiltIn_Print_Area_16_1_17">#REF!</definedName>
    <definedName name="Excel_BuiltIn_Print_Area_16_1_2" localSheetId="6">#REF!</definedName>
    <definedName name="Excel_BuiltIn_Print_Area_16_1_2" localSheetId="10">#REF!</definedName>
    <definedName name="Excel_BuiltIn_Print_Area_16_1_2">#REF!</definedName>
    <definedName name="Excel_BuiltIn_Print_Area_16_1_20" localSheetId="6">#REF!</definedName>
    <definedName name="Excel_BuiltIn_Print_Area_16_1_20" localSheetId="10">#REF!</definedName>
    <definedName name="Excel_BuiltIn_Print_Area_16_1_20">#REF!</definedName>
    <definedName name="Excel_BuiltIn_Print_Area_16_1_3" localSheetId="6">#REF!</definedName>
    <definedName name="Excel_BuiltIn_Print_Area_16_1_3" localSheetId="10">#REF!</definedName>
    <definedName name="Excel_BuiltIn_Print_Area_16_1_3">#REF!</definedName>
    <definedName name="Excel_BuiltIn_Print_Area_16_1_5" localSheetId="6">#REF!</definedName>
    <definedName name="Excel_BuiltIn_Print_Area_16_1_5" localSheetId="10">#REF!</definedName>
    <definedName name="Excel_BuiltIn_Print_Area_16_1_5">#REF!</definedName>
    <definedName name="Excel_BuiltIn_Print_Area_16_1_6" localSheetId="6">#REF!</definedName>
    <definedName name="Excel_BuiltIn_Print_Area_16_1_6" localSheetId="10">#REF!</definedName>
    <definedName name="Excel_BuiltIn_Print_Area_16_1_6">#REF!</definedName>
    <definedName name="Excel_BuiltIn_Print_Area_16_1_7" localSheetId="6">#REF!</definedName>
    <definedName name="Excel_BuiltIn_Print_Area_16_1_7" localSheetId="10">#REF!</definedName>
    <definedName name="Excel_BuiltIn_Print_Area_16_1_7">#REF!</definedName>
    <definedName name="Excel_BuiltIn_Print_Area_16_1_8" localSheetId="6">#REF!</definedName>
    <definedName name="Excel_BuiltIn_Print_Area_16_1_8" localSheetId="10">#REF!</definedName>
    <definedName name="Excel_BuiltIn_Print_Area_16_1_8">#REF!</definedName>
    <definedName name="Excel_BuiltIn_Print_Area_16_1_9" localSheetId="6">#REF!</definedName>
    <definedName name="Excel_BuiltIn_Print_Area_16_1_9" localSheetId="10">#REF!</definedName>
    <definedName name="Excel_BuiltIn_Print_Area_16_1_9">#REF!</definedName>
    <definedName name="Excel_BuiltIn_Print_Area_17_1" localSheetId="6">#REF!</definedName>
    <definedName name="Excel_BuiltIn_Print_Area_17_1" localSheetId="10">#REF!</definedName>
    <definedName name="Excel_BuiltIn_Print_Area_17_1">#REF!</definedName>
    <definedName name="Excel_BuiltIn_Print_Area_17_1_1" localSheetId="6">#REF!</definedName>
    <definedName name="Excel_BuiltIn_Print_Area_17_1_1" localSheetId="10">#REF!</definedName>
    <definedName name="Excel_BuiltIn_Print_Area_17_1_1">#REF!</definedName>
    <definedName name="Excel_BuiltIn_Print_Area_17_1_1_1" localSheetId="6">#REF!</definedName>
    <definedName name="Excel_BuiltIn_Print_Area_17_1_1_1" localSheetId="10">#REF!</definedName>
    <definedName name="Excel_BuiltIn_Print_Area_17_1_1_1">#REF!</definedName>
    <definedName name="Excel_BuiltIn_Print_Area_17_1_1_10" localSheetId="6">#REF!</definedName>
    <definedName name="Excel_BuiltIn_Print_Area_17_1_1_10" localSheetId="10">#REF!</definedName>
    <definedName name="Excel_BuiltIn_Print_Area_17_1_1_10">#REF!</definedName>
    <definedName name="Excel_BuiltIn_Print_Area_17_1_1_11" localSheetId="6">#REF!</definedName>
    <definedName name="Excel_BuiltIn_Print_Area_17_1_1_11" localSheetId="10">#REF!</definedName>
    <definedName name="Excel_BuiltIn_Print_Area_17_1_1_11">#REF!</definedName>
    <definedName name="Excel_BuiltIn_Print_Area_17_1_1_12" localSheetId="6">#REF!</definedName>
    <definedName name="Excel_BuiltIn_Print_Area_17_1_1_12" localSheetId="10">#REF!</definedName>
    <definedName name="Excel_BuiltIn_Print_Area_17_1_1_12" localSheetId="0">#REF!</definedName>
    <definedName name="Excel_BuiltIn_Print_Area_17_1_1_12">#REF!</definedName>
    <definedName name="Excel_BuiltIn_Print_Area_17_1_1_13" localSheetId="6">#REF!</definedName>
    <definedName name="Excel_BuiltIn_Print_Area_17_1_1_13" localSheetId="10">#REF!</definedName>
    <definedName name="Excel_BuiltIn_Print_Area_17_1_1_13">#REF!</definedName>
    <definedName name="Excel_BuiltIn_Print_Area_17_1_1_14" localSheetId="6">#REF!</definedName>
    <definedName name="Excel_BuiltIn_Print_Area_17_1_1_14" localSheetId="10">#REF!</definedName>
    <definedName name="Excel_BuiltIn_Print_Area_17_1_1_14">#REF!</definedName>
    <definedName name="Excel_BuiltIn_Print_Area_17_1_1_15" localSheetId="6">#REF!</definedName>
    <definedName name="Excel_BuiltIn_Print_Area_17_1_1_15" localSheetId="10">#REF!</definedName>
    <definedName name="Excel_BuiltIn_Print_Area_17_1_1_15">#REF!</definedName>
    <definedName name="Excel_BuiltIn_Print_Area_17_1_1_16" localSheetId="6">#REF!</definedName>
    <definedName name="Excel_BuiltIn_Print_Area_17_1_1_16" localSheetId="10">#REF!</definedName>
    <definedName name="Excel_BuiltIn_Print_Area_17_1_1_16">#REF!</definedName>
    <definedName name="Excel_BuiltIn_Print_Area_17_1_1_17" localSheetId="6">#REF!</definedName>
    <definedName name="Excel_BuiltIn_Print_Area_17_1_1_17" localSheetId="10">#REF!</definedName>
    <definedName name="Excel_BuiltIn_Print_Area_17_1_1_17">#REF!</definedName>
    <definedName name="Excel_BuiltIn_Print_Area_17_1_1_2" localSheetId="6">#REF!</definedName>
    <definedName name="Excel_BuiltIn_Print_Area_17_1_1_2" localSheetId="10">#REF!</definedName>
    <definedName name="Excel_BuiltIn_Print_Area_17_1_1_2">#REF!</definedName>
    <definedName name="Excel_BuiltIn_Print_Area_17_1_1_20" localSheetId="6">#REF!</definedName>
    <definedName name="Excel_BuiltIn_Print_Area_17_1_1_20" localSheetId="10">#REF!</definedName>
    <definedName name="Excel_BuiltIn_Print_Area_17_1_1_20">#REF!</definedName>
    <definedName name="Excel_BuiltIn_Print_Area_17_1_1_3" localSheetId="6">#REF!</definedName>
    <definedName name="Excel_BuiltIn_Print_Area_17_1_1_3" localSheetId="10">#REF!</definedName>
    <definedName name="Excel_BuiltIn_Print_Area_17_1_1_3">#REF!</definedName>
    <definedName name="Excel_BuiltIn_Print_Area_17_1_1_5" localSheetId="6">#REF!</definedName>
    <definedName name="Excel_BuiltIn_Print_Area_17_1_1_5" localSheetId="10">#REF!</definedName>
    <definedName name="Excel_BuiltIn_Print_Area_17_1_1_5">#REF!</definedName>
    <definedName name="Excel_BuiltIn_Print_Area_17_1_1_6" localSheetId="6">#REF!</definedName>
    <definedName name="Excel_BuiltIn_Print_Area_17_1_1_6" localSheetId="10">#REF!</definedName>
    <definedName name="Excel_BuiltIn_Print_Area_17_1_1_6">#REF!</definedName>
    <definedName name="Excel_BuiltIn_Print_Area_17_1_1_7" localSheetId="6">#REF!</definedName>
    <definedName name="Excel_BuiltIn_Print_Area_17_1_1_7" localSheetId="10">#REF!</definedName>
    <definedName name="Excel_BuiltIn_Print_Area_17_1_1_7">#REF!</definedName>
    <definedName name="Excel_BuiltIn_Print_Area_17_1_1_8" localSheetId="6">#REF!</definedName>
    <definedName name="Excel_BuiltIn_Print_Area_17_1_1_8" localSheetId="10">#REF!</definedName>
    <definedName name="Excel_BuiltIn_Print_Area_17_1_1_8">#REF!</definedName>
    <definedName name="Excel_BuiltIn_Print_Area_17_1_1_9" localSheetId="6">#REF!</definedName>
    <definedName name="Excel_BuiltIn_Print_Area_17_1_1_9" localSheetId="10">#REF!</definedName>
    <definedName name="Excel_BuiltIn_Print_Area_17_1_1_9">#REF!</definedName>
    <definedName name="Excel_BuiltIn_Print_Area_17_1_10" localSheetId="6">#REF!</definedName>
    <definedName name="Excel_BuiltIn_Print_Area_17_1_10" localSheetId="10">#REF!</definedName>
    <definedName name="Excel_BuiltIn_Print_Area_17_1_10">#REF!</definedName>
    <definedName name="Excel_BuiltIn_Print_Area_17_1_11" localSheetId="6">#REF!</definedName>
    <definedName name="Excel_BuiltIn_Print_Area_17_1_11" localSheetId="10">#REF!</definedName>
    <definedName name="Excel_BuiltIn_Print_Area_17_1_11">#REF!</definedName>
    <definedName name="Excel_BuiltIn_Print_Area_17_1_12" localSheetId="6">#REF!</definedName>
    <definedName name="Excel_BuiltIn_Print_Area_17_1_12" localSheetId="10">#REF!</definedName>
    <definedName name="Excel_BuiltIn_Print_Area_17_1_12">#REF!</definedName>
    <definedName name="Excel_BuiltIn_Print_Area_17_1_13" localSheetId="6">#REF!</definedName>
    <definedName name="Excel_BuiltIn_Print_Area_17_1_13" localSheetId="10">#REF!</definedName>
    <definedName name="Excel_BuiltIn_Print_Area_17_1_13">#REF!</definedName>
    <definedName name="Excel_BuiltIn_Print_Area_17_1_14" localSheetId="6">#REF!</definedName>
    <definedName name="Excel_BuiltIn_Print_Area_17_1_14" localSheetId="10">#REF!</definedName>
    <definedName name="Excel_BuiltIn_Print_Area_17_1_14">#REF!</definedName>
    <definedName name="Excel_BuiltIn_Print_Area_17_1_15" localSheetId="6">#REF!</definedName>
    <definedName name="Excel_BuiltIn_Print_Area_17_1_15" localSheetId="10">#REF!</definedName>
    <definedName name="Excel_BuiltIn_Print_Area_17_1_15">#REF!</definedName>
    <definedName name="Excel_BuiltIn_Print_Area_17_1_16" localSheetId="6">#REF!</definedName>
    <definedName name="Excel_BuiltIn_Print_Area_17_1_16" localSheetId="10">#REF!</definedName>
    <definedName name="Excel_BuiltIn_Print_Area_17_1_16">#REF!</definedName>
    <definedName name="Excel_BuiltIn_Print_Area_17_1_17" localSheetId="6">#REF!</definedName>
    <definedName name="Excel_BuiltIn_Print_Area_17_1_17" localSheetId="10">#REF!</definedName>
    <definedName name="Excel_BuiltIn_Print_Area_17_1_17">#REF!</definedName>
    <definedName name="Excel_BuiltIn_Print_Area_17_1_2" localSheetId="6">#REF!</definedName>
    <definedName name="Excel_BuiltIn_Print_Area_17_1_2" localSheetId="10">#REF!</definedName>
    <definedName name="Excel_BuiltIn_Print_Area_17_1_2">#REF!</definedName>
    <definedName name="Excel_BuiltIn_Print_Area_17_1_20" localSheetId="6">#REF!</definedName>
    <definedName name="Excel_BuiltIn_Print_Area_17_1_20" localSheetId="10">#REF!</definedName>
    <definedName name="Excel_BuiltIn_Print_Area_17_1_20">#REF!</definedName>
    <definedName name="Excel_BuiltIn_Print_Area_17_1_3" localSheetId="6">#REF!</definedName>
    <definedName name="Excel_BuiltIn_Print_Area_17_1_3" localSheetId="10">#REF!</definedName>
    <definedName name="Excel_BuiltIn_Print_Area_17_1_3">#REF!</definedName>
    <definedName name="Excel_BuiltIn_Print_Area_17_1_5" localSheetId="6">#REF!</definedName>
    <definedName name="Excel_BuiltIn_Print_Area_17_1_5" localSheetId="10">#REF!</definedName>
    <definedName name="Excel_BuiltIn_Print_Area_17_1_5">#REF!</definedName>
    <definedName name="Excel_BuiltIn_Print_Area_17_1_6" localSheetId="6">#REF!</definedName>
    <definedName name="Excel_BuiltIn_Print_Area_17_1_6" localSheetId="10">#REF!</definedName>
    <definedName name="Excel_BuiltIn_Print_Area_17_1_6">#REF!</definedName>
    <definedName name="Excel_BuiltIn_Print_Area_17_1_7" localSheetId="6">#REF!</definedName>
    <definedName name="Excel_BuiltIn_Print_Area_17_1_7" localSheetId="10">#REF!</definedName>
    <definedName name="Excel_BuiltIn_Print_Area_17_1_7">#REF!</definedName>
    <definedName name="Excel_BuiltIn_Print_Area_17_1_8" localSheetId="6">#REF!</definedName>
    <definedName name="Excel_BuiltIn_Print_Area_17_1_8" localSheetId="10">#REF!</definedName>
    <definedName name="Excel_BuiltIn_Print_Area_17_1_8">#REF!</definedName>
    <definedName name="Excel_BuiltIn_Print_Area_17_1_9" localSheetId="6">#REF!</definedName>
    <definedName name="Excel_BuiltIn_Print_Area_17_1_9" localSheetId="10">#REF!</definedName>
    <definedName name="Excel_BuiltIn_Print_Area_17_1_9">#REF!</definedName>
    <definedName name="Excel_BuiltIn_Print_Area_18" localSheetId="6">#REF!</definedName>
    <definedName name="Excel_BuiltIn_Print_Area_18" localSheetId="10">#REF!</definedName>
    <definedName name="Excel_BuiltIn_Print_Area_18">#REF!</definedName>
    <definedName name="Excel_BuiltIn_Print_Area_19_1" localSheetId="6">#REF!</definedName>
    <definedName name="Excel_BuiltIn_Print_Area_19_1" localSheetId="10">#REF!</definedName>
    <definedName name="Excel_BuiltIn_Print_Area_19_1">#REF!</definedName>
    <definedName name="Excel_BuiltIn_Print_Area_2_1" localSheetId="6">#REF!</definedName>
    <definedName name="Excel_BuiltIn_Print_Area_2_1" localSheetId="10">#REF!</definedName>
    <definedName name="Excel_BuiltIn_Print_Area_2_1">#REF!</definedName>
    <definedName name="Excel_BuiltIn_Print_Area_2_1_1" localSheetId="6">#REF!</definedName>
    <definedName name="Excel_BuiltIn_Print_Area_2_1_1" localSheetId="10">#REF!</definedName>
    <definedName name="Excel_BuiltIn_Print_Area_2_1_1">#REF!</definedName>
    <definedName name="Excel_BuiltIn_Print_Area_2_1_1_1" localSheetId="6">#REF!</definedName>
    <definedName name="Excel_BuiltIn_Print_Area_2_1_1_1" localSheetId="10">#REF!</definedName>
    <definedName name="Excel_BuiltIn_Print_Area_2_1_1_1">#REF!</definedName>
    <definedName name="Excel_BuiltIn_Print_Area_2_1_1_1_1" localSheetId="6">#REF!</definedName>
    <definedName name="Excel_BuiltIn_Print_Area_2_1_1_1_1" localSheetId="10">#REF!</definedName>
    <definedName name="Excel_BuiltIn_Print_Area_2_1_1_1_1">#REF!</definedName>
    <definedName name="Excel_BuiltIn_Print_Area_2_1_1_1_1_1" localSheetId="6">#REF!</definedName>
    <definedName name="Excel_BuiltIn_Print_Area_2_1_1_1_1_1" localSheetId="10">#REF!</definedName>
    <definedName name="Excel_BuiltIn_Print_Area_2_1_1_1_1_1">#REF!</definedName>
    <definedName name="Excel_BuiltIn_Print_Area_2_1_1_1_10" localSheetId="6">#REF!</definedName>
    <definedName name="Excel_BuiltIn_Print_Area_2_1_1_1_10" localSheetId="10">#REF!</definedName>
    <definedName name="Excel_BuiltIn_Print_Area_2_1_1_1_10">#REF!</definedName>
    <definedName name="Excel_BuiltIn_Print_Area_2_1_1_1_11" localSheetId="6">#REF!</definedName>
    <definedName name="Excel_BuiltIn_Print_Area_2_1_1_1_11" localSheetId="10">#REF!</definedName>
    <definedName name="Excel_BuiltIn_Print_Area_2_1_1_1_11">#REF!</definedName>
    <definedName name="Excel_BuiltIn_Print_Area_2_1_1_1_12" localSheetId="6">#REF!</definedName>
    <definedName name="Excel_BuiltIn_Print_Area_2_1_1_1_12" localSheetId="10">#REF!</definedName>
    <definedName name="Excel_BuiltIn_Print_Area_2_1_1_1_12">#REF!</definedName>
    <definedName name="Excel_BuiltIn_Print_Area_2_1_1_1_13" localSheetId="6">#REF!</definedName>
    <definedName name="Excel_BuiltIn_Print_Area_2_1_1_1_13" localSheetId="10">#REF!</definedName>
    <definedName name="Excel_BuiltIn_Print_Area_2_1_1_1_13">#REF!</definedName>
    <definedName name="Excel_BuiltIn_Print_Area_2_1_1_1_14" localSheetId="6">#REF!</definedName>
    <definedName name="Excel_BuiltIn_Print_Area_2_1_1_1_14" localSheetId="10">#REF!</definedName>
    <definedName name="Excel_BuiltIn_Print_Area_2_1_1_1_14">#REF!</definedName>
    <definedName name="Excel_BuiltIn_Print_Area_2_1_1_1_15" localSheetId="6">#REF!</definedName>
    <definedName name="Excel_BuiltIn_Print_Area_2_1_1_1_15" localSheetId="10">#REF!</definedName>
    <definedName name="Excel_BuiltIn_Print_Area_2_1_1_1_15">#REF!</definedName>
    <definedName name="Excel_BuiltIn_Print_Area_2_1_1_1_16" localSheetId="6">#REF!</definedName>
    <definedName name="Excel_BuiltIn_Print_Area_2_1_1_1_16" localSheetId="10">#REF!</definedName>
    <definedName name="Excel_BuiltIn_Print_Area_2_1_1_1_16">#REF!</definedName>
    <definedName name="Excel_BuiltIn_Print_Area_2_1_1_1_17" localSheetId="6">#REF!</definedName>
    <definedName name="Excel_BuiltIn_Print_Area_2_1_1_1_17" localSheetId="10">#REF!</definedName>
    <definedName name="Excel_BuiltIn_Print_Area_2_1_1_1_17">#REF!</definedName>
    <definedName name="Excel_BuiltIn_Print_Area_2_1_1_1_2" localSheetId="6">#REF!</definedName>
    <definedName name="Excel_BuiltIn_Print_Area_2_1_1_1_2" localSheetId="10">#REF!</definedName>
    <definedName name="Excel_BuiltIn_Print_Area_2_1_1_1_2">#REF!</definedName>
    <definedName name="Excel_BuiltIn_Print_Area_2_1_1_1_20" localSheetId="6">#REF!</definedName>
    <definedName name="Excel_BuiltIn_Print_Area_2_1_1_1_20" localSheetId="10">#REF!</definedName>
    <definedName name="Excel_BuiltIn_Print_Area_2_1_1_1_20">#REF!</definedName>
    <definedName name="Excel_BuiltIn_Print_Area_2_1_1_1_3" localSheetId="6">#REF!</definedName>
    <definedName name="Excel_BuiltIn_Print_Area_2_1_1_1_3" localSheetId="10">#REF!</definedName>
    <definedName name="Excel_BuiltIn_Print_Area_2_1_1_1_3">#REF!</definedName>
    <definedName name="Excel_BuiltIn_Print_Area_2_1_1_1_5" localSheetId="6">#REF!</definedName>
    <definedName name="Excel_BuiltIn_Print_Area_2_1_1_1_5" localSheetId="10">#REF!</definedName>
    <definedName name="Excel_BuiltIn_Print_Area_2_1_1_1_5">#REF!</definedName>
    <definedName name="Excel_BuiltIn_Print_Area_2_1_1_1_6" localSheetId="6">#REF!</definedName>
    <definedName name="Excel_BuiltIn_Print_Area_2_1_1_1_6" localSheetId="10">#REF!</definedName>
    <definedName name="Excel_BuiltIn_Print_Area_2_1_1_1_6">#REF!</definedName>
    <definedName name="Excel_BuiltIn_Print_Area_2_1_1_1_7" localSheetId="6">#REF!</definedName>
    <definedName name="Excel_BuiltIn_Print_Area_2_1_1_1_7" localSheetId="10">#REF!</definedName>
    <definedName name="Excel_BuiltIn_Print_Area_2_1_1_1_7">#REF!</definedName>
    <definedName name="Excel_BuiltIn_Print_Area_2_1_1_1_8" localSheetId="6">#REF!</definedName>
    <definedName name="Excel_BuiltIn_Print_Area_2_1_1_1_8" localSheetId="10">#REF!</definedName>
    <definedName name="Excel_BuiltIn_Print_Area_2_1_1_1_8">#REF!</definedName>
    <definedName name="Excel_BuiltIn_Print_Area_2_1_1_1_9" localSheetId="6">#REF!</definedName>
    <definedName name="Excel_BuiltIn_Print_Area_2_1_1_1_9" localSheetId="10">#REF!</definedName>
    <definedName name="Excel_BuiltIn_Print_Area_2_1_1_1_9">#REF!</definedName>
    <definedName name="Excel_BuiltIn_Print_Area_2_1_1_10" localSheetId="6">#REF!</definedName>
    <definedName name="Excel_BuiltIn_Print_Area_2_1_1_10" localSheetId="10">#REF!</definedName>
    <definedName name="Excel_BuiltIn_Print_Area_2_1_1_10">#REF!</definedName>
    <definedName name="Excel_BuiltIn_Print_Area_2_1_1_11" localSheetId="6">#REF!</definedName>
    <definedName name="Excel_BuiltIn_Print_Area_2_1_1_11" localSheetId="10">#REF!</definedName>
    <definedName name="Excel_BuiltIn_Print_Area_2_1_1_11">#REF!</definedName>
    <definedName name="Excel_BuiltIn_Print_Area_2_1_1_12" localSheetId="6">#REF!</definedName>
    <definedName name="Excel_BuiltIn_Print_Area_2_1_1_12" localSheetId="10">#REF!</definedName>
    <definedName name="Excel_BuiltIn_Print_Area_2_1_1_12">#REF!</definedName>
    <definedName name="Excel_BuiltIn_Print_Area_2_1_1_13" localSheetId="6">#REF!</definedName>
    <definedName name="Excel_BuiltIn_Print_Area_2_1_1_13" localSheetId="10">#REF!</definedName>
    <definedName name="Excel_BuiltIn_Print_Area_2_1_1_13">#REF!</definedName>
    <definedName name="Excel_BuiltIn_Print_Area_2_1_1_14" localSheetId="6">#REF!</definedName>
    <definedName name="Excel_BuiltIn_Print_Area_2_1_1_14" localSheetId="10">#REF!</definedName>
    <definedName name="Excel_BuiltIn_Print_Area_2_1_1_14">#REF!</definedName>
    <definedName name="Excel_BuiltIn_Print_Area_2_1_1_15" localSheetId="6">#REF!</definedName>
    <definedName name="Excel_BuiltIn_Print_Area_2_1_1_15" localSheetId="10">#REF!</definedName>
    <definedName name="Excel_BuiltIn_Print_Area_2_1_1_15">#REF!</definedName>
    <definedName name="Excel_BuiltIn_Print_Area_2_1_1_16" localSheetId="6">#REF!</definedName>
    <definedName name="Excel_BuiltIn_Print_Area_2_1_1_16" localSheetId="10">#REF!</definedName>
    <definedName name="Excel_BuiltIn_Print_Area_2_1_1_16">#REF!</definedName>
    <definedName name="Excel_BuiltIn_Print_Area_2_1_1_17" localSheetId="6">#REF!</definedName>
    <definedName name="Excel_BuiltIn_Print_Area_2_1_1_17" localSheetId="10">#REF!</definedName>
    <definedName name="Excel_BuiltIn_Print_Area_2_1_1_17">#REF!</definedName>
    <definedName name="Excel_BuiltIn_Print_Area_2_1_1_2" localSheetId="6">#REF!</definedName>
    <definedName name="Excel_BuiltIn_Print_Area_2_1_1_2" localSheetId="10">#REF!</definedName>
    <definedName name="Excel_BuiltIn_Print_Area_2_1_1_2">#REF!</definedName>
    <definedName name="Excel_BuiltIn_Print_Area_2_1_1_20" localSheetId="6">#REF!</definedName>
    <definedName name="Excel_BuiltIn_Print_Area_2_1_1_20" localSheetId="10">#REF!</definedName>
    <definedName name="Excel_BuiltIn_Print_Area_2_1_1_20">#REF!</definedName>
    <definedName name="Excel_BuiltIn_Print_Area_2_1_1_3" localSheetId="6">#REF!</definedName>
    <definedName name="Excel_BuiltIn_Print_Area_2_1_1_3" localSheetId="10">#REF!</definedName>
    <definedName name="Excel_BuiltIn_Print_Area_2_1_1_3">#REF!</definedName>
    <definedName name="Excel_BuiltIn_Print_Area_2_1_1_5" localSheetId="6">#REF!</definedName>
    <definedName name="Excel_BuiltIn_Print_Area_2_1_1_5" localSheetId="10">#REF!</definedName>
    <definedName name="Excel_BuiltIn_Print_Area_2_1_1_5">#REF!</definedName>
    <definedName name="Excel_BuiltIn_Print_Area_2_1_1_6" localSheetId="6">#REF!</definedName>
    <definedName name="Excel_BuiltIn_Print_Area_2_1_1_6" localSheetId="10">#REF!</definedName>
    <definedName name="Excel_BuiltIn_Print_Area_2_1_1_6">#REF!</definedName>
    <definedName name="Excel_BuiltIn_Print_Area_2_1_1_7" localSheetId="6">#REF!</definedName>
    <definedName name="Excel_BuiltIn_Print_Area_2_1_1_7" localSheetId="10">#REF!</definedName>
    <definedName name="Excel_BuiltIn_Print_Area_2_1_1_7">#REF!</definedName>
    <definedName name="Excel_BuiltIn_Print_Area_2_1_1_8" localSheetId="6">#REF!</definedName>
    <definedName name="Excel_BuiltIn_Print_Area_2_1_1_8" localSheetId="10">#REF!</definedName>
    <definedName name="Excel_BuiltIn_Print_Area_2_1_1_8">#REF!</definedName>
    <definedName name="Excel_BuiltIn_Print_Area_2_1_1_9" localSheetId="6">#REF!</definedName>
    <definedName name="Excel_BuiltIn_Print_Area_2_1_1_9" localSheetId="10">#REF!</definedName>
    <definedName name="Excel_BuiltIn_Print_Area_2_1_1_9">#REF!</definedName>
    <definedName name="Excel_BuiltIn_Print_Area_2_1_10" localSheetId="6">#REF!</definedName>
    <definedName name="Excel_BuiltIn_Print_Area_2_1_10" localSheetId="10">#REF!</definedName>
    <definedName name="Excel_BuiltIn_Print_Area_2_1_10">#REF!</definedName>
    <definedName name="Excel_BuiltIn_Print_Area_2_1_11" localSheetId="6">#REF!</definedName>
    <definedName name="Excel_BuiltIn_Print_Area_2_1_11" localSheetId="10">#REF!</definedName>
    <definedName name="Excel_BuiltIn_Print_Area_2_1_11">#REF!</definedName>
    <definedName name="Excel_BuiltIn_Print_Area_2_1_12" localSheetId="6">#REF!</definedName>
    <definedName name="Excel_BuiltIn_Print_Area_2_1_12" localSheetId="10">#REF!</definedName>
    <definedName name="Excel_BuiltIn_Print_Area_2_1_12">#REF!</definedName>
    <definedName name="Excel_BuiltIn_Print_Area_2_1_13" localSheetId="6">#REF!</definedName>
    <definedName name="Excel_BuiltIn_Print_Area_2_1_13" localSheetId="10">#REF!</definedName>
    <definedName name="Excel_BuiltIn_Print_Area_2_1_13">#REF!</definedName>
    <definedName name="Excel_BuiltIn_Print_Area_2_1_14" localSheetId="6">#REF!</definedName>
    <definedName name="Excel_BuiltIn_Print_Area_2_1_14" localSheetId="10">#REF!</definedName>
    <definedName name="Excel_BuiltIn_Print_Area_2_1_14">#REF!</definedName>
    <definedName name="Excel_BuiltIn_Print_Area_2_1_15" localSheetId="6">#REF!</definedName>
    <definedName name="Excel_BuiltIn_Print_Area_2_1_15" localSheetId="10">#REF!</definedName>
    <definedName name="Excel_BuiltIn_Print_Area_2_1_15">#REF!</definedName>
    <definedName name="Excel_BuiltIn_Print_Area_2_1_16" localSheetId="6">#REF!</definedName>
    <definedName name="Excel_BuiltIn_Print_Area_2_1_16" localSheetId="10">#REF!</definedName>
    <definedName name="Excel_BuiltIn_Print_Area_2_1_16">#REF!</definedName>
    <definedName name="Excel_BuiltIn_Print_Area_2_1_17" localSheetId="6">#REF!</definedName>
    <definedName name="Excel_BuiltIn_Print_Area_2_1_17" localSheetId="10">#REF!</definedName>
    <definedName name="Excel_BuiltIn_Print_Area_2_1_17">#REF!</definedName>
    <definedName name="Excel_BuiltIn_Print_Area_2_1_2" localSheetId="6">#REF!</definedName>
    <definedName name="Excel_BuiltIn_Print_Area_2_1_2" localSheetId="10">#REF!</definedName>
    <definedName name="Excel_BuiltIn_Print_Area_2_1_2">#REF!</definedName>
    <definedName name="Excel_BuiltIn_Print_Area_2_1_20" localSheetId="6">#REF!</definedName>
    <definedName name="Excel_BuiltIn_Print_Area_2_1_20" localSheetId="10">#REF!</definedName>
    <definedName name="Excel_BuiltIn_Print_Area_2_1_20">#REF!</definedName>
    <definedName name="Excel_BuiltIn_Print_Area_2_1_3" localSheetId="6">#REF!</definedName>
    <definedName name="Excel_BuiltIn_Print_Area_2_1_3" localSheetId="10">#REF!</definedName>
    <definedName name="Excel_BuiltIn_Print_Area_2_1_3">#REF!</definedName>
    <definedName name="Excel_BuiltIn_Print_Area_2_1_5" localSheetId="6">#REF!</definedName>
    <definedName name="Excel_BuiltIn_Print_Area_2_1_5" localSheetId="10">#REF!</definedName>
    <definedName name="Excel_BuiltIn_Print_Area_2_1_5">#REF!</definedName>
    <definedName name="Excel_BuiltIn_Print_Area_2_1_6" localSheetId="6">#REF!</definedName>
    <definedName name="Excel_BuiltIn_Print_Area_2_1_6" localSheetId="10">#REF!</definedName>
    <definedName name="Excel_BuiltIn_Print_Area_2_1_6">#REF!</definedName>
    <definedName name="Excel_BuiltIn_Print_Area_2_1_7" localSheetId="6">#REF!</definedName>
    <definedName name="Excel_BuiltIn_Print_Area_2_1_7" localSheetId="10">#REF!</definedName>
    <definedName name="Excel_BuiltIn_Print_Area_2_1_7">#REF!</definedName>
    <definedName name="Excel_BuiltIn_Print_Area_2_1_8" localSheetId="6">#REF!</definedName>
    <definedName name="Excel_BuiltIn_Print_Area_2_1_8" localSheetId="10">#REF!</definedName>
    <definedName name="Excel_BuiltIn_Print_Area_2_1_8">#REF!</definedName>
    <definedName name="Excel_BuiltIn_Print_Area_2_1_9" localSheetId="6">#REF!</definedName>
    <definedName name="Excel_BuiltIn_Print_Area_2_1_9" localSheetId="10">#REF!</definedName>
    <definedName name="Excel_BuiltIn_Print_Area_2_1_9">#REF!</definedName>
    <definedName name="Excel_BuiltIn_Print_Area_20_1" localSheetId="6">#REF!</definedName>
    <definedName name="Excel_BuiltIn_Print_Area_20_1" localSheetId="10">#REF!</definedName>
    <definedName name="Excel_BuiltIn_Print_Area_20_1">#REF!</definedName>
    <definedName name="Excel_BuiltIn_Print_Area_28" localSheetId="6">[30]New33KVSS_E3!#REF!</definedName>
    <definedName name="Excel_BuiltIn_Print_Area_28" localSheetId="10">[30]New33KVSS_E3!#REF!</definedName>
    <definedName name="Excel_BuiltIn_Print_Area_28" localSheetId="0">[30]New33KVSS_E3!#REF!</definedName>
    <definedName name="Excel_BuiltIn_Print_Area_28">[30]New33KVSS_E3!#REF!</definedName>
    <definedName name="Excel_BuiltIn_Print_Area_28_1" localSheetId="6">[13]New33KVSS_E3!#REF!</definedName>
    <definedName name="Excel_BuiltIn_Print_Area_28_1" localSheetId="0">[13]New33KVSS_E3!#REF!</definedName>
    <definedName name="Excel_BuiltIn_Print_Area_28_1">[13]New33KVSS_E3!#REF!</definedName>
    <definedName name="Excel_BuiltIn_Print_Area_28_10" localSheetId="6">[13]New33KVSS_E3!#REF!</definedName>
    <definedName name="Excel_BuiltIn_Print_Area_28_10" localSheetId="0">[13]New33KVSS_E3!#REF!</definedName>
    <definedName name="Excel_BuiltIn_Print_Area_28_10">[13]New33KVSS_E3!#REF!</definedName>
    <definedName name="Excel_BuiltIn_Print_Area_28_11" localSheetId="6">[13]New33KVSS_E3!#REF!</definedName>
    <definedName name="Excel_BuiltIn_Print_Area_28_11" localSheetId="0">[13]New33KVSS_E3!#REF!</definedName>
    <definedName name="Excel_BuiltIn_Print_Area_28_11">[13]New33KVSS_E3!#REF!</definedName>
    <definedName name="Excel_BuiltIn_Print_Area_28_12" localSheetId="0">[13]New33KVSS_E3!#REF!</definedName>
    <definedName name="Excel_BuiltIn_Print_Area_28_12">[13]New33KVSS_E3!#REF!</definedName>
    <definedName name="Excel_BuiltIn_Print_Area_28_13" localSheetId="0">[13]New33KVSS_E3!#REF!</definedName>
    <definedName name="Excel_BuiltIn_Print_Area_28_13">[13]New33KVSS_E3!#REF!</definedName>
    <definedName name="Excel_BuiltIn_Print_Area_28_14" localSheetId="0">[13]New33KVSS_E3!#REF!</definedName>
    <definedName name="Excel_BuiltIn_Print_Area_28_14">[13]New33KVSS_E3!#REF!</definedName>
    <definedName name="Excel_BuiltIn_Print_Area_28_15" localSheetId="0">[13]New33KVSS_E3!#REF!</definedName>
    <definedName name="Excel_BuiltIn_Print_Area_28_15">[13]New33KVSS_E3!#REF!</definedName>
    <definedName name="Excel_BuiltIn_Print_Area_28_16" localSheetId="0">[13]New33KVSS_E3!#REF!</definedName>
    <definedName name="Excel_BuiltIn_Print_Area_28_16">[13]New33KVSS_E3!#REF!</definedName>
    <definedName name="Excel_BuiltIn_Print_Area_28_17" localSheetId="0">[13]New33KVSS_E3!#REF!</definedName>
    <definedName name="Excel_BuiltIn_Print_Area_28_17">[13]New33KVSS_E3!#REF!</definedName>
    <definedName name="Excel_BuiltIn_Print_Area_28_2" localSheetId="0">[13]New33KVSS_E3!#REF!</definedName>
    <definedName name="Excel_BuiltIn_Print_Area_28_2">[13]New33KVSS_E3!#REF!</definedName>
    <definedName name="Excel_BuiltIn_Print_Area_28_20" localSheetId="0">[13]New33KVSS_E3!#REF!</definedName>
    <definedName name="Excel_BuiltIn_Print_Area_28_20">[13]New33KVSS_E3!#REF!</definedName>
    <definedName name="Excel_BuiltIn_Print_Area_28_3" localSheetId="0">[13]New33KVSS_E3!#REF!</definedName>
    <definedName name="Excel_BuiltIn_Print_Area_28_3">[13]New33KVSS_E3!#REF!</definedName>
    <definedName name="Excel_BuiltIn_Print_Area_28_5" localSheetId="0">[13]New33KVSS_E3!#REF!</definedName>
    <definedName name="Excel_BuiltIn_Print_Area_28_5">[13]New33KVSS_E3!#REF!</definedName>
    <definedName name="Excel_BuiltIn_Print_Area_28_6" localSheetId="0">[13]New33KVSS_E3!#REF!</definedName>
    <definedName name="Excel_BuiltIn_Print_Area_28_6">[13]New33KVSS_E3!#REF!</definedName>
    <definedName name="Excel_BuiltIn_Print_Area_28_7" localSheetId="0">[13]New33KVSS_E3!#REF!</definedName>
    <definedName name="Excel_BuiltIn_Print_Area_28_7">[13]New33KVSS_E3!#REF!</definedName>
    <definedName name="Excel_BuiltIn_Print_Area_28_8" localSheetId="0">[13]New33KVSS_E3!#REF!</definedName>
    <definedName name="Excel_BuiltIn_Print_Area_28_8">[13]New33KVSS_E3!#REF!</definedName>
    <definedName name="Excel_BuiltIn_Print_Area_28_9" localSheetId="0">[13]New33KVSS_E3!#REF!</definedName>
    <definedName name="Excel_BuiltIn_Print_Area_28_9">[13]New33KVSS_E3!#REF!</definedName>
    <definedName name="Excel_BuiltIn_Print_Area_29" localSheetId="0">'[30]Prop aug of Ex 33KVSS_E3a'!#REF!</definedName>
    <definedName name="Excel_BuiltIn_Print_Area_29">'[30]Prop aug of Ex 33KVSS_E3a'!#REF!</definedName>
    <definedName name="Excel_BuiltIn_Print_Area_29_1" localSheetId="0">'[13]Prop aug of Ex 33KVSS_E3a'!#REF!</definedName>
    <definedName name="Excel_BuiltIn_Print_Area_29_1">'[13]Prop aug of Ex 33KVSS_E3a'!#REF!</definedName>
    <definedName name="Excel_BuiltIn_Print_Area_29_10" localSheetId="0">'[13]Prop aug of Ex 33KVSS_E3a'!#REF!</definedName>
    <definedName name="Excel_BuiltIn_Print_Area_29_10">'[13]Prop aug of Ex 33KVSS_E3a'!#REF!</definedName>
    <definedName name="Excel_BuiltIn_Print_Area_29_11" localSheetId="0">'[13]Prop aug of Ex 33KVSS_E3a'!#REF!</definedName>
    <definedName name="Excel_BuiltIn_Print_Area_29_11">'[13]Prop aug of Ex 33KVSS_E3a'!#REF!</definedName>
    <definedName name="Excel_BuiltIn_Print_Area_29_12" localSheetId="0">'[13]Prop aug of Ex 33KVSS_E3a'!#REF!</definedName>
    <definedName name="Excel_BuiltIn_Print_Area_29_12">'[13]Prop aug of Ex 33KVSS_E3a'!#REF!</definedName>
    <definedName name="Excel_BuiltIn_Print_Area_29_13" localSheetId="0">'[13]Prop aug of Ex 33KVSS_E3a'!#REF!</definedName>
    <definedName name="Excel_BuiltIn_Print_Area_29_13">'[13]Prop aug of Ex 33KVSS_E3a'!#REF!</definedName>
    <definedName name="Excel_BuiltIn_Print_Area_29_14" localSheetId="0">'[13]Prop aug of Ex 33KVSS_E3a'!#REF!</definedName>
    <definedName name="Excel_BuiltIn_Print_Area_29_14">'[13]Prop aug of Ex 33KVSS_E3a'!#REF!</definedName>
    <definedName name="Excel_BuiltIn_Print_Area_29_15" localSheetId="0">'[13]Prop aug of Ex 33KVSS_E3a'!#REF!</definedName>
    <definedName name="Excel_BuiltIn_Print_Area_29_15">'[13]Prop aug of Ex 33KVSS_E3a'!#REF!</definedName>
    <definedName name="Excel_BuiltIn_Print_Area_29_16" localSheetId="0">'[13]Prop aug of Ex 33KVSS_E3a'!#REF!</definedName>
    <definedName name="Excel_BuiltIn_Print_Area_29_16">'[13]Prop aug of Ex 33KVSS_E3a'!#REF!</definedName>
    <definedName name="Excel_BuiltIn_Print_Area_29_17" localSheetId="0">'[13]Prop aug of Ex 33KVSS_E3a'!#REF!</definedName>
    <definedName name="Excel_BuiltIn_Print_Area_29_17">'[13]Prop aug of Ex 33KVSS_E3a'!#REF!</definedName>
    <definedName name="Excel_BuiltIn_Print_Area_29_2" localSheetId="0">'[13]Prop aug of Ex 33KVSS_E3a'!#REF!</definedName>
    <definedName name="Excel_BuiltIn_Print_Area_29_2">'[13]Prop aug of Ex 33KVSS_E3a'!#REF!</definedName>
    <definedName name="Excel_BuiltIn_Print_Area_29_20" localSheetId="0">'[13]Prop aug of Ex 33KVSS_E3a'!#REF!</definedName>
    <definedName name="Excel_BuiltIn_Print_Area_29_20">'[13]Prop aug of Ex 33KVSS_E3a'!#REF!</definedName>
    <definedName name="Excel_BuiltIn_Print_Area_29_3" localSheetId="0">'[13]Prop aug of Ex 33KVSS_E3a'!#REF!</definedName>
    <definedName name="Excel_BuiltIn_Print_Area_29_3">'[13]Prop aug of Ex 33KVSS_E3a'!#REF!</definedName>
    <definedName name="Excel_BuiltIn_Print_Area_29_5" localSheetId="0">'[13]Prop aug of Ex 33KVSS_E3a'!#REF!</definedName>
    <definedName name="Excel_BuiltIn_Print_Area_29_5">'[13]Prop aug of Ex 33KVSS_E3a'!#REF!</definedName>
    <definedName name="Excel_BuiltIn_Print_Area_29_6" localSheetId="0">'[13]Prop aug of Ex 33KVSS_E3a'!#REF!</definedName>
    <definedName name="Excel_BuiltIn_Print_Area_29_6">'[13]Prop aug of Ex 33KVSS_E3a'!#REF!</definedName>
    <definedName name="Excel_BuiltIn_Print_Area_29_7" localSheetId="0">'[13]Prop aug of Ex 33KVSS_E3a'!#REF!</definedName>
    <definedName name="Excel_BuiltIn_Print_Area_29_7">'[13]Prop aug of Ex 33KVSS_E3a'!#REF!</definedName>
    <definedName name="Excel_BuiltIn_Print_Area_29_8" localSheetId="0">'[13]Prop aug of Ex 33KVSS_E3a'!#REF!</definedName>
    <definedName name="Excel_BuiltIn_Print_Area_29_8">'[13]Prop aug of Ex 33KVSS_E3a'!#REF!</definedName>
    <definedName name="Excel_BuiltIn_Print_Area_29_9" localSheetId="0">'[13]Prop aug of Ex 33KVSS_E3a'!#REF!</definedName>
    <definedName name="Excel_BuiltIn_Print_Area_29_9">'[13]Prop aug of Ex 33KVSS_E3a'!#REF!</definedName>
    <definedName name="Excel_BuiltIn_Print_Area_3" localSheetId="6">#REF!</definedName>
    <definedName name="Excel_BuiltIn_Print_Area_3" localSheetId="10">#REF!</definedName>
    <definedName name="Excel_BuiltIn_Print_Area_3">#REF!</definedName>
    <definedName name="Excel_BuiltIn_Print_Area_3_1" localSheetId="6">#REF!</definedName>
    <definedName name="Excel_BuiltIn_Print_Area_3_1" localSheetId="10">#REF!</definedName>
    <definedName name="Excel_BuiltIn_Print_Area_3_1">#REF!</definedName>
    <definedName name="Excel_BuiltIn_Print_Area_3_1_1" localSheetId="6">#REF!</definedName>
    <definedName name="Excel_BuiltIn_Print_Area_3_1_1" localSheetId="10">#REF!</definedName>
    <definedName name="Excel_BuiltIn_Print_Area_3_1_1">#REF!</definedName>
    <definedName name="Excel_BuiltIn_Print_Area_3_1_1_1" localSheetId="6">#REF!</definedName>
    <definedName name="Excel_BuiltIn_Print_Area_3_1_1_1" localSheetId="10">#REF!</definedName>
    <definedName name="Excel_BuiltIn_Print_Area_3_1_1_1">#REF!</definedName>
    <definedName name="Excel_BuiltIn_Print_Area_3_1_10" localSheetId="6">#REF!</definedName>
    <definedName name="Excel_BuiltIn_Print_Area_3_1_10" localSheetId="10">#REF!</definedName>
    <definedName name="Excel_BuiltIn_Print_Area_3_1_10">#REF!</definedName>
    <definedName name="Excel_BuiltIn_Print_Area_3_1_11" localSheetId="6">#REF!</definedName>
    <definedName name="Excel_BuiltIn_Print_Area_3_1_11" localSheetId="10">#REF!</definedName>
    <definedName name="Excel_BuiltIn_Print_Area_3_1_11">#REF!</definedName>
    <definedName name="Excel_BuiltIn_Print_Area_3_1_12" localSheetId="6">#REF!</definedName>
    <definedName name="Excel_BuiltIn_Print_Area_3_1_12" localSheetId="10">#REF!</definedName>
    <definedName name="Excel_BuiltIn_Print_Area_3_1_12">#REF!</definedName>
    <definedName name="Excel_BuiltIn_Print_Area_3_1_13" localSheetId="6">#REF!</definedName>
    <definedName name="Excel_BuiltIn_Print_Area_3_1_13" localSheetId="10">#REF!</definedName>
    <definedName name="Excel_BuiltIn_Print_Area_3_1_13">#REF!</definedName>
    <definedName name="Excel_BuiltIn_Print_Area_3_1_14" localSheetId="6">#REF!</definedName>
    <definedName name="Excel_BuiltIn_Print_Area_3_1_14" localSheetId="10">#REF!</definedName>
    <definedName name="Excel_BuiltIn_Print_Area_3_1_14">#REF!</definedName>
    <definedName name="Excel_BuiltIn_Print_Area_3_1_15" localSheetId="6">#REF!</definedName>
    <definedName name="Excel_BuiltIn_Print_Area_3_1_15" localSheetId="10">#REF!</definedName>
    <definedName name="Excel_BuiltIn_Print_Area_3_1_15">#REF!</definedName>
    <definedName name="Excel_BuiltIn_Print_Area_3_1_16" localSheetId="6">#REF!</definedName>
    <definedName name="Excel_BuiltIn_Print_Area_3_1_16" localSheetId="10">#REF!</definedName>
    <definedName name="Excel_BuiltIn_Print_Area_3_1_16">#REF!</definedName>
    <definedName name="Excel_BuiltIn_Print_Area_3_1_17" localSheetId="6">#REF!</definedName>
    <definedName name="Excel_BuiltIn_Print_Area_3_1_17" localSheetId="10">#REF!</definedName>
    <definedName name="Excel_BuiltIn_Print_Area_3_1_17">#REF!</definedName>
    <definedName name="Excel_BuiltIn_Print_Area_3_1_2" localSheetId="6">#REF!</definedName>
    <definedName name="Excel_BuiltIn_Print_Area_3_1_2" localSheetId="10">#REF!</definedName>
    <definedName name="Excel_BuiltIn_Print_Area_3_1_2">#REF!</definedName>
    <definedName name="Excel_BuiltIn_Print_Area_3_1_20" localSheetId="6">#REF!</definedName>
    <definedName name="Excel_BuiltIn_Print_Area_3_1_20" localSheetId="10">#REF!</definedName>
    <definedName name="Excel_BuiltIn_Print_Area_3_1_20">#REF!</definedName>
    <definedName name="Excel_BuiltIn_Print_Area_3_1_3" localSheetId="6">#REF!</definedName>
    <definedName name="Excel_BuiltIn_Print_Area_3_1_3" localSheetId="10">#REF!</definedName>
    <definedName name="Excel_BuiltIn_Print_Area_3_1_3">#REF!</definedName>
    <definedName name="Excel_BuiltIn_Print_Area_3_1_5" localSheetId="6">#REF!</definedName>
    <definedName name="Excel_BuiltIn_Print_Area_3_1_5" localSheetId="10">#REF!</definedName>
    <definedName name="Excel_BuiltIn_Print_Area_3_1_5">#REF!</definedName>
    <definedName name="Excel_BuiltIn_Print_Area_3_1_6" localSheetId="6">#REF!</definedName>
    <definedName name="Excel_BuiltIn_Print_Area_3_1_6" localSheetId="10">#REF!</definedName>
    <definedName name="Excel_BuiltIn_Print_Area_3_1_6">#REF!</definedName>
    <definedName name="Excel_BuiltIn_Print_Area_3_1_7" localSheetId="6">#REF!</definedName>
    <definedName name="Excel_BuiltIn_Print_Area_3_1_7" localSheetId="10">#REF!</definedName>
    <definedName name="Excel_BuiltIn_Print_Area_3_1_7">#REF!</definedName>
    <definedName name="Excel_BuiltIn_Print_Area_3_1_8" localSheetId="6">#REF!</definedName>
    <definedName name="Excel_BuiltIn_Print_Area_3_1_8" localSheetId="10">#REF!</definedName>
    <definedName name="Excel_BuiltIn_Print_Area_3_1_8">#REF!</definedName>
    <definedName name="Excel_BuiltIn_Print_Area_3_1_9" localSheetId="6">#REF!</definedName>
    <definedName name="Excel_BuiltIn_Print_Area_3_1_9" localSheetId="10">#REF!</definedName>
    <definedName name="Excel_BuiltIn_Print_Area_3_1_9">#REF!</definedName>
    <definedName name="Excel_BuiltIn_Print_Area_4_1" localSheetId="6">#REF!</definedName>
    <definedName name="Excel_BuiltIn_Print_Area_4_1" localSheetId="10">#REF!</definedName>
    <definedName name="Excel_BuiltIn_Print_Area_4_1">#REF!</definedName>
    <definedName name="Excel_BuiltIn_Print_Area_4_1_1" localSheetId="6">#REF!</definedName>
    <definedName name="Excel_BuiltIn_Print_Area_4_1_1" localSheetId="10">#REF!</definedName>
    <definedName name="Excel_BuiltIn_Print_Area_4_1_1">#REF!</definedName>
    <definedName name="Excel_BuiltIn_Print_Area_4_1_1_1" localSheetId="6">#REF!</definedName>
    <definedName name="Excel_BuiltIn_Print_Area_4_1_1_1" localSheetId="10">#REF!</definedName>
    <definedName name="Excel_BuiltIn_Print_Area_4_1_1_1">#REF!</definedName>
    <definedName name="Excel_BuiltIn_Print_Area_4_1_1_10" localSheetId="6">#REF!</definedName>
    <definedName name="Excel_BuiltIn_Print_Area_4_1_1_10" localSheetId="10">#REF!</definedName>
    <definedName name="Excel_BuiltIn_Print_Area_4_1_1_10">#REF!</definedName>
    <definedName name="Excel_BuiltIn_Print_Area_4_1_1_11" localSheetId="6">#REF!</definedName>
    <definedName name="Excel_BuiltIn_Print_Area_4_1_1_11" localSheetId="10">#REF!</definedName>
    <definedName name="Excel_BuiltIn_Print_Area_4_1_1_11">#REF!</definedName>
    <definedName name="Excel_BuiltIn_Print_Area_4_1_1_12" localSheetId="6">#REF!</definedName>
    <definedName name="Excel_BuiltIn_Print_Area_4_1_1_12" localSheetId="10">#REF!</definedName>
    <definedName name="Excel_BuiltIn_Print_Area_4_1_1_12">#REF!</definedName>
    <definedName name="Excel_BuiltIn_Print_Area_4_1_1_13" localSheetId="6">#REF!</definedName>
    <definedName name="Excel_BuiltIn_Print_Area_4_1_1_13" localSheetId="10">#REF!</definedName>
    <definedName name="Excel_BuiltIn_Print_Area_4_1_1_13">#REF!</definedName>
    <definedName name="Excel_BuiltIn_Print_Area_4_1_1_14" localSheetId="6">#REF!</definedName>
    <definedName name="Excel_BuiltIn_Print_Area_4_1_1_14" localSheetId="10">#REF!</definedName>
    <definedName name="Excel_BuiltIn_Print_Area_4_1_1_14">#REF!</definedName>
    <definedName name="Excel_BuiltIn_Print_Area_4_1_1_15" localSheetId="6">#REF!</definedName>
    <definedName name="Excel_BuiltIn_Print_Area_4_1_1_15" localSheetId="10">#REF!</definedName>
    <definedName name="Excel_BuiltIn_Print_Area_4_1_1_15">#REF!</definedName>
    <definedName name="Excel_BuiltIn_Print_Area_4_1_1_16" localSheetId="6">#REF!</definedName>
    <definedName name="Excel_BuiltIn_Print_Area_4_1_1_16" localSheetId="10">#REF!</definedName>
    <definedName name="Excel_BuiltIn_Print_Area_4_1_1_16">#REF!</definedName>
    <definedName name="Excel_BuiltIn_Print_Area_4_1_1_17" localSheetId="6">#REF!</definedName>
    <definedName name="Excel_BuiltIn_Print_Area_4_1_1_17" localSheetId="10">#REF!</definedName>
    <definedName name="Excel_BuiltIn_Print_Area_4_1_1_17">#REF!</definedName>
    <definedName name="Excel_BuiltIn_Print_Area_4_1_1_2" localSheetId="6">#REF!</definedName>
    <definedName name="Excel_BuiltIn_Print_Area_4_1_1_2" localSheetId="10">#REF!</definedName>
    <definedName name="Excel_BuiltIn_Print_Area_4_1_1_2">#REF!</definedName>
    <definedName name="Excel_BuiltIn_Print_Area_4_1_1_20" localSheetId="6">#REF!</definedName>
    <definedName name="Excel_BuiltIn_Print_Area_4_1_1_20" localSheetId="10">#REF!</definedName>
    <definedName name="Excel_BuiltIn_Print_Area_4_1_1_20">#REF!</definedName>
    <definedName name="Excel_BuiltIn_Print_Area_4_1_1_3" localSheetId="6">#REF!</definedName>
    <definedName name="Excel_BuiltIn_Print_Area_4_1_1_3" localSheetId="10">#REF!</definedName>
    <definedName name="Excel_BuiltIn_Print_Area_4_1_1_3">#REF!</definedName>
    <definedName name="Excel_BuiltIn_Print_Area_4_1_1_5" localSheetId="6">#REF!</definedName>
    <definedName name="Excel_BuiltIn_Print_Area_4_1_1_5" localSheetId="10">#REF!</definedName>
    <definedName name="Excel_BuiltIn_Print_Area_4_1_1_5">#REF!</definedName>
    <definedName name="Excel_BuiltIn_Print_Area_4_1_1_6" localSheetId="6">#REF!</definedName>
    <definedName name="Excel_BuiltIn_Print_Area_4_1_1_6" localSheetId="10">#REF!</definedName>
    <definedName name="Excel_BuiltIn_Print_Area_4_1_1_6">#REF!</definedName>
    <definedName name="Excel_BuiltIn_Print_Area_4_1_1_7" localSheetId="6">#REF!</definedName>
    <definedName name="Excel_BuiltIn_Print_Area_4_1_1_7" localSheetId="10">#REF!</definedName>
    <definedName name="Excel_BuiltIn_Print_Area_4_1_1_7">#REF!</definedName>
    <definedName name="Excel_BuiltIn_Print_Area_4_1_1_8" localSheetId="6">#REF!</definedName>
    <definedName name="Excel_BuiltIn_Print_Area_4_1_1_8" localSheetId="10">#REF!</definedName>
    <definedName name="Excel_BuiltIn_Print_Area_4_1_1_8">#REF!</definedName>
    <definedName name="Excel_BuiltIn_Print_Area_4_1_1_9" localSheetId="6">#REF!</definedName>
    <definedName name="Excel_BuiltIn_Print_Area_4_1_1_9" localSheetId="10">#REF!</definedName>
    <definedName name="Excel_BuiltIn_Print_Area_4_1_1_9">#REF!</definedName>
    <definedName name="Excel_BuiltIn_Print_Area_4_1_10" localSheetId="6">#REF!</definedName>
    <definedName name="Excel_BuiltIn_Print_Area_4_1_10" localSheetId="10">#REF!</definedName>
    <definedName name="Excel_BuiltIn_Print_Area_4_1_10">#REF!</definedName>
    <definedName name="Excel_BuiltIn_Print_Area_4_1_11" localSheetId="6">#REF!</definedName>
    <definedName name="Excel_BuiltIn_Print_Area_4_1_11" localSheetId="10">#REF!</definedName>
    <definedName name="Excel_BuiltIn_Print_Area_4_1_11">#REF!</definedName>
    <definedName name="Excel_BuiltIn_Print_Area_4_1_12" localSheetId="6">#REF!</definedName>
    <definedName name="Excel_BuiltIn_Print_Area_4_1_12" localSheetId="10">#REF!</definedName>
    <definedName name="Excel_BuiltIn_Print_Area_4_1_12">#REF!</definedName>
    <definedName name="Excel_BuiltIn_Print_Area_4_1_13" localSheetId="6">#REF!</definedName>
    <definedName name="Excel_BuiltIn_Print_Area_4_1_13" localSheetId="10">#REF!</definedName>
    <definedName name="Excel_BuiltIn_Print_Area_4_1_13">#REF!</definedName>
    <definedName name="Excel_BuiltIn_Print_Area_4_1_14" localSheetId="6">#REF!</definedName>
    <definedName name="Excel_BuiltIn_Print_Area_4_1_14" localSheetId="10">#REF!</definedName>
    <definedName name="Excel_BuiltIn_Print_Area_4_1_14">#REF!</definedName>
    <definedName name="Excel_BuiltIn_Print_Area_4_1_15" localSheetId="6">#REF!</definedName>
    <definedName name="Excel_BuiltIn_Print_Area_4_1_15" localSheetId="10">#REF!</definedName>
    <definedName name="Excel_BuiltIn_Print_Area_4_1_15">#REF!</definedName>
    <definedName name="Excel_BuiltIn_Print_Area_4_1_16" localSheetId="6">#REF!</definedName>
    <definedName name="Excel_BuiltIn_Print_Area_4_1_16" localSheetId="10">#REF!</definedName>
    <definedName name="Excel_BuiltIn_Print_Area_4_1_16">#REF!</definedName>
    <definedName name="Excel_BuiltIn_Print_Area_4_1_17" localSheetId="6">#REF!</definedName>
    <definedName name="Excel_BuiltIn_Print_Area_4_1_17" localSheetId="10">#REF!</definedName>
    <definedName name="Excel_BuiltIn_Print_Area_4_1_17">#REF!</definedName>
    <definedName name="Excel_BuiltIn_Print_Area_4_1_2" localSheetId="6">#REF!</definedName>
    <definedName name="Excel_BuiltIn_Print_Area_4_1_2" localSheetId="10">#REF!</definedName>
    <definedName name="Excel_BuiltIn_Print_Area_4_1_2">#REF!</definedName>
    <definedName name="Excel_BuiltIn_Print_Area_4_1_20" localSheetId="6">#REF!</definedName>
    <definedName name="Excel_BuiltIn_Print_Area_4_1_20" localSheetId="10">#REF!</definedName>
    <definedName name="Excel_BuiltIn_Print_Area_4_1_20">#REF!</definedName>
    <definedName name="Excel_BuiltIn_Print_Area_4_1_3" localSheetId="6">#REF!</definedName>
    <definedName name="Excel_BuiltIn_Print_Area_4_1_3" localSheetId="10">#REF!</definedName>
    <definedName name="Excel_BuiltIn_Print_Area_4_1_3">#REF!</definedName>
    <definedName name="Excel_BuiltIn_Print_Area_4_1_5" localSheetId="6">#REF!</definedName>
    <definedName name="Excel_BuiltIn_Print_Area_4_1_5" localSheetId="10">#REF!</definedName>
    <definedName name="Excel_BuiltIn_Print_Area_4_1_5">#REF!</definedName>
    <definedName name="Excel_BuiltIn_Print_Area_4_1_6" localSheetId="6">#REF!</definedName>
    <definedName name="Excel_BuiltIn_Print_Area_4_1_6" localSheetId="10">#REF!</definedName>
    <definedName name="Excel_BuiltIn_Print_Area_4_1_6">#REF!</definedName>
    <definedName name="Excel_BuiltIn_Print_Area_4_1_7" localSheetId="6">#REF!</definedName>
    <definedName name="Excel_BuiltIn_Print_Area_4_1_7" localSheetId="10">#REF!</definedName>
    <definedName name="Excel_BuiltIn_Print_Area_4_1_7">#REF!</definedName>
    <definedName name="Excel_BuiltIn_Print_Area_4_1_8" localSheetId="6">#REF!</definedName>
    <definedName name="Excel_BuiltIn_Print_Area_4_1_8" localSheetId="10">#REF!</definedName>
    <definedName name="Excel_BuiltIn_Print_Area_4_1_8">#REF!</definedName>
    <definedName name="Excel_BuiltIn_Print_Area_4_1_9" localSheetId="6">#REF!</definedName>
    <definedName name="Excel_BuiltIn_Print_Area_4_1_9" localSheetId="10">#REF!</definedName>
    <definedName name="Excel_BuiltIn_Print_Area_4_1_9">#REF!</definedName>
    <definedName name="Excel_BuiltIn_Print_Area_5" localSheetId="6">#REF!</definedName>
    <definedName name="Excel_BuiltIn_Print_Area_5" localSheetId="10">#REF!</definedName>
    <definedName name="Excel_BuiltIn_Print_Area_5">#REF!</definedName>
    <definedName name="Excel_BuiltIn_Print_Area_5_1" localSheetId="6">#REF!</definedName>
    <definedName name="Excel_BuiltIn_Print_Area_5_1" localSheetId="10">#REF!</definedName>
    <definedName name="Excel_BuiltIn_Print_Area_5_1">#REF!</definedName>
    <definedName name="Excel_BuiltIn_Print_Area_5_1_1" localSheetId="6">#REF!</definedName>
    <definedName name="Excel_BuiltIn_Print_Area_5_1_1" localSheetId="10">#REF!</definedName>
    <definedName name="Excel_BuiltIn_Print_Area_5_1_1">#REF!</definedName>
    <definedName name="Excel_BuiltIn_Print_Area_5_1_1_1" localSheetId="6">#REF!</definedName>
    <definedName name="Excel_BuiltIn_Print_Area_5_1_1_1" localSheetId="10">#REF!</definedName>
    <definedName name="Excel_BuiltIn_Print_Area_5_1_1_1">#REF!</definedName>
    <definedName name="Excel_BuiltIn_Print_Area_5_1_1_10" localSheetId="6">#REF!</definedName>
    <definedName name="Excel_BuiltIn_Print_Area_5_1_1_10" localSheetId="10">#REF!</definedName>
    <definedName name="Excel_BuiltIn_Print_Area_5_1_1_10">#REF!</definedName>
    <definedName name="Excel_BuiltIn_Print_Area_5_1_1_11" localSheetId="6">#REF!</definedName>
    <definedName name="Excel_BuiltIn_Print_Area_5_1_1_11" localSheetId="10">#REF!</definedName>
    <definedName name="Excel_BuiltIn_Print_Area_5_1_1_11">#REF!</definedName>
    <definedName name="Excel_BuiltIn_Print_Area_5_1_1_12" localSheetId="6">#REF!</definedName>
    <definedName name="Excel_BuiltIn_Print_Area_5_1_1_12" localSheetId="10">#REF!</definedName>
    <definedName name="Excel_BuiltIn_Print_Area_5_1_1_12">#REF!</definedName>
    <definedName name="Excel_BuiltIn_Print_Area_5_1_1_13" localSheetId="6">#REF!</definedName>
    <definedName name="Excel_BuiltIn_Print_Area_5_1_1_13" localSheetId="10">#REF!</definedName>
    <definedName name="Excel_BuiltIn_Print_Area_5_1_1_13">#REF!</definedName>
    <definedName name="Excel_BuiltIn_Print_Area_5_1_1_14" localSheetId="6">#REF!</definedName>
    <definedName name="Excel_BuiltIn_Print_Area_5_1_1_14" localSheetId="10">#REF!</definedName>
    <definedName name="Excel_BuiltIn_Print_Area_5_1_1_14">#REF!</definedName>
    <definedName name="Excel_BuiltIn_Print_Area_5_1_1_15" localSheetId="6">#REF!</definedName>
    <definedName name="Excel_BuiltIn_Print_Area_5_1_1_15" localSheetId="10">#REF!</definedName>
    <definedName name="Excel_BuiltIn_Print_Area_5_1_1_15">#REF!</definedName>
    <definedName name="Excel_BuiltIn_Print_Area_5_1_1_16" localSheetId="6">#REF!</definedName>
    <definedName name="Excel_BuiltIn_Print_Area_5_1_1_16" localSheetId="10">#REF!</definedName>
    <definedName name="Excel_BuiltIn_Print_Area_5_1_1_16">#REF!</definedName>
    <definedName name="Excel_BuiltIn_Print_Area_5_1_1_17" localSheetId="6">#REF!</definedName>
    <definedName name="Excel_BuiltIn_Print_Area_5_1_1_17" localSheetId="10">#REF!</definedName>
    <definedName name="Excel_BuiltIn_Print_Area_5_1_1_17">#REF!</definedName>
    <definedName name="Excel_BuiltIn_Print_Area_5_1_1_2" localSheetId="6">#REF!</definedName>
    <definedName name="Excel_BuiltIn_Print_Area_5_1_1_2" localSheetId="10">#REF!</definedName>
    <definedName name="Excel_BuiltIn_Print_Area_5_1_1_2">#REF!</definedName>
    <definedName name="Excel_BuiltIn_Print_Area_5_1_1_20" localSheetId="6">#REF!</definedName>
    <definedName name="Excel_BuiltIn_Print_Area_5_1_1_20" localSheetId="10">#REF!</definedName>
    <definedName name="Excel_BuiltIn_Print_Area_5_1_1_20">#REF!</definedName>
    <definedName name="Excel_BuiltIn_Print_Area_5_1_1_3" localSheetId="6">#REF!</definedName>
    <definedName name="Excel_BuiltIn_Print_Area_5_1_1_3" localSheetId="10">#REF!</definedName>
    <definedName name="Excel_BuiltIn_Print_Area_5_1_1_3">#REF!</definedName>
    <definedName name="Excel_BuiltIn_Print_Area_5_1_1_5" localSheetId="6">#REF!</definedName>
    <definedName name="Excel_BuiltIn_Print_Area_5_1_1_5" localSheetId="10">#REF!</definedName>
    <definedName name="Excel_BuiltIn_Print_Area_5_1_1_5">#REF!</definedName>
    <definedName name="Excel_BuiltIn_Print_Area_5_1_1_6" localSheetId="6">#REF!</definedName>
    <definedName name="Excel_BuiltIn_Print_Area_5_1_1_6" localSheetId="10">#REF!</definedName>
    <definedName name="Excel_BuiltIn_Print_Area_5_1_1_6">#REF!</definedName>
    <definedName name="Excel_BuiltIn_Print_Area_5_1_1_7" localSheetId="6">#REF!</definedName>
    <definedName name="Excel_BuiltIn_Print_Area_5_1_1_7" localSheetId="10">#REF!</definedName>
    <definedName name="Excel_BuiltIn_Print_Area_5_1_1_7">#REF!</definedName>
    <definedName name="Excel_BuiltIn_Print_Area_5_1_1_8" localSheetId="6">#REF!</definedName>
    <definedName name="Excel_BuiltIn_Print_Area_5_1_1_8" localSheetId="10">#REF!</definedName>
    <definedName name="Excel_BuiltIn_Print_Area_5_1_1_8">#REF!</definedName>
    <definedName name="Excel_BuiltIn_Print_Area_5_1_1_9" localSheetId="6">#REF!</definedName>
    <definedName name="Excel_BuiltIn_Print_Area_5_1_1_9" localSheetId="10">#REF!</definedName>
    <definedName name="Excel_BuiltIn_Print_Area_5_1_1_9">#REF!</definedName>
    <definedName name="Excel_BuiltIn_Print_Area_5_1_10" localSheetId="6">#REF!</definedName>
    <definedName name="Excel_BuiltIn_Print_Area_5_1_10" localSheetId="10">#REF!</definedName>
    <definedName name="Excel_BuiltIn_Print_Area_5_1_10">#REF!</definedName>
    <definedName name="Excel_BuiltIn_Print_Area_5_1_11" localSheetId="6">#REF!</definedName>
    <definedName name="Excel_BuiltIn_Print_Area_5_1_11" localSheetId="10">#REF!</definedName>
    <definedName name="Excel_BuiltIn_Print_Area_5_1_11">#REF!</definedName>
    <definedName name="Excel_BuiltIn_Print_Area_5_1_12" localSheetId="6">#REF!</definedName>
    <definedName name="Excel_BuiltIn_Print_Area_5_1_12" localSheetId="10">#REF!</definedName>
    <definedName name="Excel_BuiltIn_Print_Area_5_1_12">#REF!</definedName>
    <definedName name="Excel_BuiltIn_Print_Area_5_1_13" localSheetId="6">#REF!</definedName>
    <definedName name="Excel_BuiltIn_Print_Area_5_1_13" localSheetId="10">#REF!</definedName>
    <definedName name="Excel_BuiltIn_Print_Area_5_1_13">#REF!</definedName>
    <definedName name="Excel_BuiltIn_Print_Area_5_1_14" localSheetId="6">#REF!</definedName>
    <definedName name="Excel_BuiltIn_Print_Area_5_1_14" localSheetId="10">#REF!</definedName>
    <definedName name="Excel_BuiltIn_Print_Area_5_1_14">#REF!</definedName>
    <definedName name="Excel_BuiltIn_Print_Area_5_1_15" localSheetId="6">#REF!</definedName>
    <definedName name="Excel_BuiltIn_Print_Area_5_1_15" localSheetId="10">#REF!</definedName>
    <definedName name="Excel_BuiltIn_Print_Area_5_1_15">#REF!</definedName>
    <definedName name="Excel_BuiltIn_Print_Area_5_1_16" localSheetId="6">#REF!</definedName>
    <definedName name="Excel_BuiltIn_Print_Area_5_1_16" localSheetId="10">#REF!</definedName>
    <definedName name="Excel_BuiltIn_Print_Area_5_1_16">#REF!</definedName>
    <definedName name="Excel_BuiltIn_Print_Area_5_1_17" localSheetId="6">#REF!</definedName>
    <definedName name="Excel_BuiltIn_Print_Area_5_1_17" localSheetId="10">#REF!</definedName>
    <definedName name="Excel_BuiltIn_Print_Area_5_1_17">#REF!</definedName>
    <definedName name="Excel_BuiltIn_Print_Area_5_1_2" localSheetId="6">#REF!</definedName>
    <definedName name="Excel_BuiltIn_Print_Area_5_1_2" localSheetId="10">#REF!</definedName>
    <definedName name="Excel_BuiltIn_Print_Area_5_1_2">#REF!</definedName>
    <definedName name="Excel_BuiltIn_Print_Area_5_1_20" localSheetId="6">#REF!</definedName>
    <definedName name="Excel_BuiltIn_Print_Area_5_1_20" localSheetId="10">#REF!</definedName>
    <definedName name="Excel_BuiltIn_Print_Area_5_1_20">#REF!</definedName>
    <definedName name="Excel_BuiltIn_Print_Area_5_1_3" localSheetId="6">#REF!</definedName>
    <definedName name="Excel_BuiltIn_Print_Area_5_1_3" localSheetId="10">#REF!</definedName>
    <definedName name="Excel_BuiltIn_Print_Area_5_1_3">#REF!</definedName>
    <definedName name="Excel_BuiltIn_Print_Area_5_1_5" localSheetId="6">#REF!</definedName>
    <definedName name="Excel_BuiltIn_Print_Area_5_1_5" localSheetId="10">#REF!</definedName>
    <definedName name="Excel_BuiltIn_Print_Area_5_1_5">#REF!</definedName>
    <definedName name="Excel_BuiltIn_Print_Area_5_1_6" localSheetId="6">#REF!</definedName>
    <definedName name="Excel_BuiltIn_Print_Area_5_1_6" localSheetId="10">#REF!</definedName>
    <definedName name="Excel_BuiltIn_Print_Area_5_1_6">#REF!</definedName>
    <definedName name="Excel_BuiltIn_Print_Area_5_1_7" localSheetId="6">#REF!</definedName>
    <definedName name="Excel_BuiltIn_Print_Area_5_1_7" localSheetId="10">#REF!</definedName>
    <definedName name="Excel_BuiltIn_Print_Area_5_1_7">#REF!</definedName>
    <definedName name="Excel_BuiltIn_Print_Area_5_1_8" localSheetId="6">#REF!</definedName>
    <definedName name="Excel_BuiltIn_Print_Area_5_1_8" localSheetId="10">#REF!</definedName>
    <definedName name="Excel_BuiltIn_Print_Area_5_1_8">#REF!</definedName>
    <definedName name="Excel_BuiltIn_Print_Area_5_1_9" localSheetId="6">#REF!</definedName>
    <definedName name="Excel_BuiltIn_Print_Area_5_1_9" localSheetId="10">#REF!</definedName>
    <definedName name="Excel_BuiltIn_Print_Area_5_1_9">#REF!</definedName>
    <definedName name="Excel_BuiltIn_Print_Area_5_10" localSheetId="6">#REF!</definedName>
    <definedName name="Excel_BuiltIn_Print_Area_5_10" localSheetId="10">#REF!</definedName>
    <definedName name="Excel_BuiltIn_Print_Area_5_10">#REF!</definedName>
    <definedName name="Excel_BuiltIn_Print_Area_5_11" localSheetId="6">#REF!</definedName>
    <definedName name="Excel_BuiltIn_Print_Area_5_11" localSheetId="10">#REF!</definedName>
    <definedName name="Excel_BuiltIn_Print_Area_5_11">#REF!</definedName>
    <definedName name="Excel_BuiltIn_Print_Area_5_12" localSheetId="6">#REF!</definedName>
    <definedName name="Excel_BuiltIn_Print_Area_5_12" localSheetId="10">#REF!</definedName>
    <definedName name="Excel_BuiltIn_Print_Area_5_12">#REF!</definedName>
    <definedName name="Excel_BuiltIn_Print_Area_5_13" localSheetId="6">#REF!</definedName>
    <definedName name="Excel_BuiltIn_Print_Area_5_13" localSheetId="10">#REF!</definedName>
    <definedName name="Excel_BuiltIn_Print_Area_5_13">#REF!</definedName>
    <definedName name="Excel_BuiltIn_Print_Area_5_14" localSheetId="6">#REF!</definedName>
    <definedName name="Excel_BuiltIn_Print_Area_5_14" localSheetId="10">#REF!</definedName>
    <definedName name="Excel_BuiltIn_Print_Area_5_14">#REF!</definedName>
    <definedName name="Excel_BuiltIn_Print_Area_5_15" localSheetId="6">#REF!</definedName>
    <definedName name="Excel_BuiltIn_Print_Area_5_15" localSheetId="10">#REF!</definedName>
    <definedName name="Excel_BuiltIn_Print_Area_5_15">#REF!</definedName>
    <definedName name="Excel_BuiltIn_Print_Area_5_16" localSheetId="6">#REF!</definedName>
    <definedName name="Excel_BuiltIn_Print_Area_5_16" localSheetId="10">#REF!</definedName>
    <definedName name="Excel_BuiltIn_Print_Area_5_16">#REF!</definedName>
    <definedName name="Excel_BuiltIn_Print_Area_5_17" localSheetId="6">#REF!</definedName>
    <definedName name="Excel_BuiltIn_Print_Area_5_17" localSheetId="10">#REF!</definedName>
    <definedName name="Excel_BuiltIn_Print_Area_5_17">#REF!</definedName>
    <definedName name="Excel_BuiltIn_Print_Area_5_2" localSheetId="6">#REF!</definedName>
    <definedName name="Excel_BuiltIn_Print_Area_5_2" localSheetId="10">#REF!</definedName>
    <definedName name="Excel_BuiltIn_Print_Area_5_2">#REF!</definedName>
    <definedName name="Excel_BuiltIn_Print_Area_5_20" localSheetId="6">#REF!</definedName>
    <definedName name="Excel_BuiltIn_Print_Area_5_20" localSheetId="10">#REF!</definedName>
    <definedName name="Excel_BuiltIn_Print_Area_5_20">#REF!</definedName>
    <definedName name="Excel_BuiltIn_Print_Area_5_3" localSheetId="6">#REF!</definedName>
    <definedName name="Excel_BuiltIn_Print_Area_5_3" localSheetId="10">#REF!</definedName>
    <definedName name="Excel_BuiltIn_Print_Area_5_3">#REF!</definedName>
    <definedName name="Excel_BuiltIn_Print_Area_5_5" localSheetId="6">#REF!</definedName>
    <definedName name="Excel_BuiltIn_Print_Area_5_5" localSheetId="10">#REF!</definedName>
    <definedName name="Excel_BuiltIn_Print_Area_5_5">#REF!</definedName>
    <definedName name="Excel_BuiltIn_Print_Area_5_6" localSheetId="6">#REF!</definedName>
    <definedName name="Excel_BuiltIn_Print_Area_5_6" localSheetId="10">#REF!</definedName>
    <definedName name="Excel_BuiltIn_Print_Area_5_6">#REF!</definedName>
    <definedName name="Excel_BuiltIn_Print_Area_5_7" localSheetId="6">#REF!</definedName>
    <definedName name="Excel_BuiltIn_Print_Area_5_7" localSheetId="10">#REF!</definedName>
    <definedName name="Excel_BuiltIn_Print_Area_5_7">#REF!</definedName>
    <definedName name="Excel_BuiltIn_Print_Area_5_8" localSheetId="6">#REF!</definedName>
    <definedName name="Excel_BuiltIn_Print_Area_5_8" localSheetId="10">#REF!</definedName>
    <definedName name="Excel_BuiltIn_Print_Area_5_8">#REF!</definedName>
    <definedName name="Excel_BuiltIn_Print_Area_5_9" localSheetId="6">#REF!</definedName>
    <definedName name="Excel_BuiltIn_Print_Area_5_9" localSheetId="10">#REF!</definedName>
    <definedName name="Excel_BuiltIn_Print_Area_5_9">#REF!</definedName>
    <definedName name="Excel_BuiltIn_Print_Area_6_1" localSheetId="6">#REF!</definedName>
    <definedName name="Excel_BuiltIn_Print_Area_6_1" localSheetId="10">#REF!</definedName>
    <definedName name="Excel_BuiltIn_Print_Area_6_1">#REF!</definedName>
    <definedName name="Excel_BuiltIn_Print_Area_6_1_1" localSheetId="6">#REF!</definedName>
    <definedName name="Excel_BuiltIn_Print_Area_6_1_1" localSheetId="10">#REF!</definedName>
    <definedName name="Excel_BuiltIn_Print_Area_6_1_1">#REF!</definedName>
    <definedName name="Excel_BuiltIn_Print_Area_6_1_10" localSheetId="6">#REF!</definedName>
    <definedName name="Excel_BuiltIn_Print_Area_6_1_10" localSheetId="10">#REF!</definedName>
    <definedName name="Excel_BuiltIn_Print_Area_6_1_10">#REF!</definedName>
    <definedName name="Excel_BuiltIn_Print_Area_6_1_11" localSheetId="6">#REF!</definedName>
    <definedName name="Excel_BuiltIn_Print_Area_6_1_11" localSheetId="10">#REF!</definedName>
    <definedName name="Excel_BuiltIn_Print_Area_6_1_11">#REF!</definedName>
    <definedName name="Excel_BuiltIn_Print_Area_6_1_12" localSheetId="6">#REF!</definedName>
    <definedName name="Excel_BuiltIn_Print_Area_6_1_12" localSheetId="10">#REF!</definedName>
    <definedName name="Excel_BuiltIn_Print_Area_6_1_12">#REF!</definedName>
    <definedName name="Excel_BuiltIn_Print_Area_6_1_13" localSheetId="6">#REF!</definedName>
    <definedName name="Excel_BuiltIn_Print_Area_6_1_13" localSheetId="10">#REF!</definedName>
    <definedName name="Excel_BuiltIn_Print_Area_6_1_13">#REF!</definedName>
    <definedName name="Excel_BuiltIn_Print_Area_6_1_14" localSheetId="6">#REF!</definedName>
    <definedName name="Excel_BuiltIn_Print_Area_6_1_14" localSheetId="10">#REF!</definedName>
    <definedName name="Excel_BuiltIn_Print_Area_6_1_14">#REF!</definedName>
    <definedName name="Excel_BuiltIn_Print_Area_6_1_15" localSheetId="6">#REF!</definedName>
    <definedName name="Excel_BuiltIn_Print_Area_6_1_15" localSheetId="10">#REF!</definedName>
    <definedName name="Excel_BuiltIn_Print_Area_6_1_15">#REF!</definedName>
    <definedName name="Excel_BuiltIn_Print_Area_6_1_16" localSheetId="6">#REF!</definedName>
    <definedName name="Excel_BuiltIn_Print_Area_6_1_16" localSheetId="10">#REF!</definedName>
    <definedName name="Excel_BuiltIn_Print_Area_6_1_16">#REF!</definedName>
    <definedName name="Excel_BuiltIn_Print_Area_6_1_17" localSheetId="6">#REF!</definedName>
    <definedName name="Excel_BuiltIn_Print_Area_6_1_17" localSheetId="10">#REF!</definedName>
    <definedName name="Excel_BuiltIn_Print_Area_6_1_17">#REF!</definedName>
    <definedName name="Excel_BuiltIn_Print_Area_6_1_2" localSheetId="6">#REF!</definedName>
    <definedName name="Excel_BuiltIn_Print_Area_6_1_2" localSheetId="10">#REF!</definedName>
    <definedName name="Excel_BuiltIn_Print_Area_6_1_2">#REF!</definedName>
    <definedName name="Excel_BuiltIn_Print_Area_6_1_20" localSheetId="6">#REF!</definedName>
    <definedName name="Excel_BuiltIn_Print_Area_6_1_20" localSheetId="10">#REF!</definedName>
    <definedName name="Excel_BuiltIn_Print_Area_6_1_20">#REF!</definedName>
    <definedName name="Excel_BuiltIn_Print_Area_6_1_3" localSheetId="6">#REF!</definedName>
    <definedName name="Excel_BuiltIn_Print_Area_6_1_3" localSheetId="10">#REF!</definedName>
    <definedName name="Excel_BuiltIn_Print_Area_6_1_3">#REF!</definedName>
    <definedName name="Excel_BuiltIn_Print_Area_6_1_5" localSheetId="6">#REF!</definedName>
    <definedName name="Excel_BuiltIn_Print_Area_6_1_5" localSheetId="10">#REF!</definedName>
    <definedName name="Excel_BuiltIn_Print_Area_6_1_5">#REF!</definedName>
    <definedName name="Excel_BuiltIn_Print_Area_6_1_6" localSheetId="6">#REF!</definedName>
    <definedName name="Excel_BuiltIn_Print_Area_6_1_6" localSheetId="10">#REF!</definedName>
    <definedName name="Excel_BuiltIn_Print_Area_6_1_6">#REF!</definedName>
    <definedName name="Excel_BuiltIn_Print_Area_6_1_7" localSheetId="6">#REF!</definedName>
    <definedName name="Excel_BuiltIn_Print_Area_6_1_7" localSheetId="10">#REF!</definedName>
    <definedName name="Excel_BuiltIn_Print_Area_6_1_7">#REF!</definedName>
    <definedName name="Excel_BuiltIn_Print_Area_6_1_8" localSheetId="6">#REF!</definedName>
    <definedName name="Excel_BuiltIn_Print_Area_6_1_8" localSheetId="10">#REF!</definedName>
    <definedName name="Excel_BuiltIn_Print_Area_6_1_8">#REF!</definedName>
    <definedName name="Excel_BuiltIn_Print_Area_6_1_9" localSheetId="6">#REF!</definedName>
    <definedName name="Excel_BuiltIn_Print_Area_6_1_9" localSheetId="10">#REF!</definedName>
    <definedName name="Excel_BuiltIn_Print_Area_6_1_9">#REF!</definedName>
    <definedName name="Excel_BuiltIn_Print_Area_6_20" localSheetId="6">#REF!</definedName>
    <definedName name="Excel_BuiltIn_Print_Area_6_20" localSheetId="10">#REF!</definedName>
    <definedName name="Excel_BuiltIn_Print_Area_6_20">#REF!</definedName>
    <definedName name="Excel_BuiltIn_Print_Area_7_1" localSheetId="6">#REF!</definedName>
    <definedName name="Excel_BuiltIn_Print_Area_7_1" localSheetId="10">#REF!</definedName>
    <definedName name="Excel_BuiltIn_Print_Area_7_1">#REF!</definedName>
    <definedName name="Excel_BuiltIn_Print_Area_7_1_1" localSheetId="6">#REF!</definedName>
    <definedName name="Excel_BuiltIn_Print_Area_7_1_1" localSheetId="10">#REF!</definedName>
    <definedName name="Excel_BuiltIn_Print_Area_7_1_1">#REF!</definedName>
    <definedName name="Excel_BuiltIn_Print_Area_7_1_1_1" localSheetId="6">#REF!</definedName>
    <definedName name="Excel_BuiltIn_Print_Area_7_1_1_1" localSheetId="10">#REF!</definedName>
    <definedName name="Excel_BuiltIn_Print_Area_7_1_1_1">#REF!</definedName>
    <definedName name="Excel_BuiltIn_Print_Area_7_1_1_10" localSheetId="6">#REF!</definedName>
    <definedName name="Excel_BuiltIn_Print_Area_7_1_1_10" localSheetId="10">#REF!</definedName>
    <definedName name="Excel_BuiltIn_Print_Area_7_1_1_10">#REF!</definedName>
    <definedName name="Excel_BuiltIn_Print_Area_7_1_1_11" localSheetId="6">#REF!</definedName>
    <definedName name="Excel_BuiltIn_Print_Area_7_1_1_11" localSheetId="10">#REF!</definedName>
    <definedName name="Excel_BuiltIn_Print_Area_7_1_1_11">#REF!</definedName>
    <definedName name="Excel_BuiltIn_Print_Area_7_1_1_12" localSheetId="6">#REF!</definedName>
    <definedName name="Excel_BuiltIn_Print_Area_7_1_1_12" localSheetId="10">#REF!</definedName>
    <definedName name="Excel_BuiltIn_Print_Area_7_1_1_12">#REF!</definedName>
    <definedName name="Excel_BuiltIn_Print_Area_7_1_1_13" localSheetId="6">#REF!</definedName>
    <definedName name="Excel_BuiltIn_Print_Area_7_1_1_13" localSheetId="10">#REF!</definedName>
    <definedName name="Excel_BuiltIn_Print_Area_7_1_1_13">#REF!</definedName>
    <definedName name="Excel_BuiltIn_Print_Area_7_1_1_14" localSheetId="6">#REF!</definedName>
    <definedName name="Excel_BuiltIn_Print_Area_7_1_1_14" localSheetId="10">#REF!</definedName>
    <definedName name="Excel_BuiltIn_Print_Area_7_1_1_14">#REF!</definedName>
    <definedName name="Excel_BuiltIn_Print_Area_7_1_1_15" localSheetId="6">#REF!</definedName>
    <definedName name="Excel_BuiltIn_Print_Area_7_1_1_15" localSheetId="10">#REF!</definedName>
    <definedName name="Excel_BuiltIn_Print_Area_7_1_1_15">#REF!</definedName>
    <definedName name="Excel_BuiltIn_Print_Area_7_1_1_16" localSheetId="6">#REF!</definedName>
    <definedName name="Excel_BuiltIn_Print_Area_7_1_1_16" localSheetId="10">#REF!</definedName>
    <definedName name="Excel_BuiltIn_Print_Area_7_1_1_16">#REF!</definedName>
    <definedName name="Excel_BuiltIn_Print_Area_7_1_1_17" localSheetId="6">#REF!</definedName>
    <definedName name="Excel_BuiltIn_Print_Area_7_1_1_17" localSheetId="10">#REF!</definedName>
    <definedName name="Excel_BuiltIn_Print_Area_7_1_1_17">#REF!</definedName>
    <definedName name="Excel_BuiltIn_Print_Area_7_1_1_2" localSheetId="6">#REF!</definedName>
    <definedName name="Excel_BuiltIn_Print_Area_7_1_1_2" localSheetId="10">#REF!</definedName>
    <definedName name="Excel_BuiltIn_Print_Area_7_1_1_2">#REF!</definedName>
    <definedName name="Excel_BuiltIn_Print_Area_7_1_1_20" localSheetId="6">#REF!</definedName>
    <definedName name="Excel_BuiltIn_Print_Area_7_1_1_20" localSheetId="10">#REF!</definedName>
    <definedName name="Excel_BuiltIn_Print_Area_7_1_1_20">#REF!</definedName>
    <definedName name="Excel_BuiltIn_Print_Area_7_1_1_3" localSheetId="6">#REF!</definedName>
    <definedName name="Excel_BuiltIn_Print_Area_7_1_1_3" localSheetId="10">#REF!</definedName>
    <definedName name="Excel_BuiltIn_Print_Area_7_1_1_3">#REF!</definedName>
    <definedName name="Excel_BuiltIn_Print_Area_7_1_1_5" localSheetId="6">#REF!</definedName>
    <definedName name="Excel_BuiltIn_Print_Area_7_1_1_5" localSheetId="10">#REF!</definedName>
    <definedName name="Excel_BuiltIn_Print_Area_7_1_1_5">#REF!</definedName>
    <definedName name="Excel_BuiltIn_Print_Area_7_1_1_6" localSheetId="6">#REF!</definedName>
    <definedName name="Excel_BuiltIn_Print_Area_7_1_1_6" localSheetId="10">#REF!</definedName>
    <definedName name="Excel_BuiltIn_Print_Area_7_1_1_6">#REF!</definedName>
    <definedName name="Excel_BuiltIn_Print_Area_7_1_1_7" localSheetId="6">#REF!</definedName>
    <definedName name="Excel_BuiltIn_Print_Area_7_1_1_7" localSheetId="10">#REF!</definedName>
    <definedName name="Excel_BuiltIn_Print_Area_7_1_1_7">#REF!</definedName>
    <definedName name="Excel_BuiltIn_Print_Area_7_1_1_8" localSheetId="6">#REF!</definedName>
    <definedName name="Excel_BuiltIn_Print_Area_7_1_1_8" localSheetId="10">#REF!</definedName>
    <definedName name="Excel_BuiltIn_Print_Area_7_1_1_8">#REF!</definedName>
    <definedName name="Excel_BuiltIn_Print_Area_7_1_1_9" localSheetId="6">#REF!</definedName>
    <definedName name="Excel_BuiltIn_Print_Area_7_1_1_9" localSheetId="10">#REF!</definedName>
    <definedName name="Excel_BuiltIn_Print_Area_7_1_1_9">#REF!</definedName>
    <definedName name="Excel_BuiltIn_Print_Area_7_1_10" localSheetId="6">#REF!</definedName>
    <definedName name="Excel_BuiltIn_Print_Area_7_1_10" localSheetId="10">#REF!</definedName>
    <definedName name="Excel_BuiltIn_Print_Area_7_1_10">#REF!</definedName>
    <definedName name="Excel_BuiltIn_Print_Area_7_1_11" localSheetId="6">#REF!</definedName>
    <definedName name="Excel_BuiltIn_Print_Area_7_1_11" localSheetId="10">#REF!</definedName>
    <definedName name="Excel_BuiltIn_Print_Area_7_1_11">#REF!</definedName>
    <definedName name="Excel_BuiltIn_Print_Area_7_1_12" localSheetId="6">#REF!</definedName>
    <definedName name="Excel_BuiltIn_Print_Area_7_1_12" localSheetId="10">#REF!</definedName>
    <definedName name="Excel_BuiltIn_Print_Area_7_1_12">#REF!</definedName>
    <definedName name="Excel_BuiltIn_Print_Area_7_1_13" localSheetId="6">#REF!</definedName>
    <definedName name="Excel_BuiltIn_Print_Area_7_1_13" localSheetId="10">#REF!</definedName>
    <definedName name="Excel_BuiltIn_Print_Area_7_1_13">#REF!</definedName>
    <definedName name="Excel_BuiltIn_Print_Area_7_1_14" localSheetId="6">#REF!</definedName>
    <definedName name="Excel_BuiltIn_Print_Area_7_1_14" localSheetId="10">#REF!</definedName>
    <definedName name="Excel_BuiltIn_Print_Area_7_1_14">#REF!</definedName>
    <definedName name="Excel_BuiltIn_Print_Area_7_1_15" localSheetId="6">#REF!</definedName>
    <definedName name="Excel_BuiltIn_Print_Area_7_1_15" localSheetId="10">#REF!</definedName>
    <definedName name="Excel_BuiltIn_Print_Area_7_1_15">#REF!</definedName>
    <definedName name="Excel_BuiltIn_Print_Area_7_1_16" localSheetId="6">#REF!</definedName>
    <definedName name="Excel_BuiltIn_Print_Area_7_1_16" localSheetId="10">#REF!</definedName>
    <definedName name="Excel_BuiltIn_Print_Area_7_1_16">#REF!</definedName>
    <definedName name="Excel_BuiltIn_Print_Area_7_1_17" localSheetId="6">#REF!</definedName>
    <definedName name="Excel_BuiltIn_Print_Area_7_1_17" localSheetId="10">#REF!</definedName>
    <definedName name="Excel_BuiltIn_Print_Area_7_1_17">#REF!</definedName>
    <definedName name="Excel_BuiltIn_Print_Area_7_1_17_1" localSheetId="6">#REF!</definedName>
    <definedName name="Excel_BuiltIn_Print_Area_7_1_17_1" localSheetId="10">#REF!</definedName>
    <definedName name="Excel_BuiltIn_Print_Area_7_1_17_1">#REF!</definedName>
    <definedName name="Excel_BuiltIn_Print_Area_7_1_2" localSheetId="6">#REF!</definedName>
    <definedName name="Excel_BuiltIn_Print_Area_7_1_2" localSheetId="10">#REF!</definedName>
    <definedName name="Excel_BuiltIn_Print_Area_7_1_2">#REF!</definedName>
    <definedName name="Excel_BuiltIn_Print_Area_7_1_20" localSheetId="6">#REF!</definedName>
    <definedName name="Excel_BuiltIn_Print_Area_7_1_20" localSheetId="10">#REF!</definedName>
    <definedName name="Excel_BuiltIn_Print_Area_7_1_20">#REF!</definedName>
    <definedName name="Excel_BuiltIn_Print_Area_7_1_3" localSheetId="6">#REF!</definedName>
    <definedName name="Excel_BuiltIn_Print_Area_7_1_3" localSheetId="10">#REF!</definedName>
    <definedName name="Excel_BuiltIn_Print_Area_7_1_3">#REF!</definedName>
    <definedName name="Excel_BuiltIn_Print_Area_7_1_5" localSheetId="6">#REF!</definedName>
    <definedName name="Excel_BuiltIn_Print_Area_7_1_5" localSheetId="10">#REF!</definedName>
    <definedName name="Excel_BuiltIn_Print_Area_7_1_5">#REF!</definedName>
    <definedName name="Excel_BuiltIn_Print_Area_7_1_6" localSheetId="6">#REF!</definedName>
    <definedName name="Excel_BuiltIn_Print_Area_7_1_6" localSheetId="10">#REF!</definedName>
    <definedName name="Excel_BuiltIn_Print_Area_7_1_6">#REF!</definedName>
    <definedName name="Excel_BuiltIn_Print_Area_7_1_7" localSheetId="6">#REF!</definedName>
    <definedName name="Excel_BuiltIn_Print_Area_7_1_7" localSheetId="10">#REF!</definedName>
    <definedName name="Excel_BuiltIn_Print_Area_7_1_7">#REF!</definedName>
    <definedName name="Excel_BuiltIn_Print_Area_7_1_8" localSheetId="6">#REF!</definedName>
    <definedName name="Excel_BuiltIn_Print_Area_7_1_8" localSheetId="10">#REF!</definedName>
    <definedName name="Excel_BuiltIn_Print_Area_7_1_8">#REF!</definedName>
    <definedName name="Excel_BuiltIn_Print_Area_7_1_9" localSheetId="6">#REF!</definedName>
    <definedName name="Excel_BuiltIn_Print_Area_7_1_9" localSheetId="10">#REF!</definedName>
    <definedName name="Excel_BuiltIn_Print_Area_7_1_9">#REF!</definedName>
    <definedName name="Excel_BuiltIn_Print_Area_8_1" localSheetId="6">#REF!</definedName>
    <definedName name="Excel_BuiltIn_Print_Area_8_1" localSheetId="10">#REF!</definedName>
    <definedName name="Excel_BuiltIn_Print_Area_8_1">#REF!</definedName>
    <definedName name="Excel_BuiltIn_Print_Area_8_1_1" localSheetId="6">#REF!</definedName>
    <definedName name="Excel_BuiltIn_Print_Area_8_1_1" localSheetId="10">#REF!</definedName>
    <definedName name="Excel_BuiltIn_Print_Area_8_1_1">#REF!</definedName>
    <definedName name="Excel_BuiltIn_Print_Area_8_1_1_1" localSheetId="6">#REF!</definedName>
    <definedName name="Excel_BuiltIn_Print_Area_8_1_1_1" localSheetId="10">#REF!</definedName>
    <definedName name="Excel_BuiltIn_Print_Area_8_1_1_1">#REF!</definedName>
    <definedName name="Excel_BuiltIn_Print_Area_8_1_1_10" localSheetId="6">#REF!</definedName>
    <definedName name="Excel_BuiltIn_Print_Area_8_1_1_10" localSheetId="10">#REF!</definedName>
    <definedName name="Excel_BuiltIn_Print_Area_8_1_1_10">#REF!</definedName>
    <definedName name="Excel_BuiltIn_Print_Area_8_1_1_11" localSheetId="6">#REF!</definedName>
    <definedName name="Excel_BuiltIn_Print_Area_8_1_1_11" localSheetId="10">#REF!</definedName>
    <definedName name="Excel_BuiltIn_Print_Area_8_1_1_11">#REF!</definedName>
    <definedName name="Excel_BuiltIn_Print_Area_8_1_1_12" localSheetId="6">#REF!</definedName>
    <definedName name="Excel_BuiltIn_Print_Area_8_1_1_12" localSheetId="10">#REF!</definedName>
    <definedName name="Excel_BuiltIn_Print_Area_8_1_1_12">#REF!</definedName>
    <definedName name="Excel_BuiltIn_Print_Area_8_1_1_13" localSheetId="6">#REF!</definedName>
    <definedName name="Excel_BuiltIn_Print_Area_8_1_1_13" localSheetId="10">#REF!</definedName>
    <definedName name="Excel_BuiltIn_Print_Area_8_1_1_13">#REF!</definedName>
    <definedName name="Excel_BuiltIn_Print_Area_8_1_1_14" localSheetId="6">#REF!</definedName>
    <definedName name="Excel_BuiltIn_Print_Area_8_1_1_14" localSheetId="10">#REF!</definedName>
    <definedName name="Excel_BuiltIn_Print_Area_8_1_1_14">#REF!</definedName>
    <definedName name="Excel_BuiltIn_Print_Area_8_1_1_15" localSheetId="6">#REF!</definedName>
    <definedName name="Excel_BuiltIn_Print_Area_8_1_1_15" localSheetId="10">#REF!</definedName>
    <definedName name="Excel_BuiltIn_Print_Area_8_1_1_15">#REF!</definedName>
    <definedName name="Excel_BuiltIn_Print_Area_8_1_1_16" localSheetId="6">#REF!</definedName>
    <definedName name="Excel_BuiltIn_Print_Area_8_1_1_16" localSheetId="10">#REF!</definedName>
    <definedName name="Excel_BuiltIn_Print_Area_8_1_1_16">#REF!</definedName>
    <definedName name="Excel_BuiltIn_Print_Area_8_1_1_17" localSheetId="6">#REF!</definedName>
    <definedName name="Excel_BuiltIn_Print_Area_8_1_1_17" localSheetId="10">#REF!</definedName>
    <definedName name="Excel_BuiltIn_Print_Area_8_1_1_17">#REF!</definedName>
    <definedName name="Excel_BuiltIn_Print_Area_8_1_1_2" localSheetId="6">#REF!</definedName>
    <definedName name="Excel_BuiltIn_Print_Area_8_1_1_2" localSheetId="10">#REF!</definedName>
    <definedName name="Excel_BuiltIn_Print_Area_8_1_1_2">#REF!</definedName>
    <definedName name="Excel_BuiltIn_Print_Area_8_1_1_20" localSheetId="6">#REF!</definedName>
    <definedName name="Excel_BuiltIn_Print_Area_8_1_1_20" localSheetId="10">#REF!</definedName>
    <definedName name="Excel_BuiltIn_Print_Area_8_1_1_20">#REF!</definedName>
    <definedName name="Excel_BuiltIn_Print_Area_8_1_1_3" localSheetId="6">#REF!</definedName>
    <definedName name="Excel_BuiltIn_Print_Area_8_1_1_3" localSheetId="10">#REF!</definedName>
    <definedName name="Excel_BuiltIn_Print_Area_8_1_1_3">#REF!</definedName>
    <definedName name="Excel_BuiltIn_Print_Area_8_1_1_5" localSheetId="6">#REF!</definedName>
    <definedName name="Excel_BuiltIn_Print_Area_8_1_1_5" localSheetId="10">#REF!</definedName>
    <definedName name="Excel_BuiltIn_Print_Area_8_1_1_5">#REF!</definedName>
    <definedName name="Excel_BuiltIn_Print_Area_8_1_1_6" localSheetId="6">#REF!</definedName>
    <definedName name="Excel_BuiltIn_Print_Area_8_1_1_6" localSheetId="10">#REF!</definedName>
    <definedName name="Excel_BuiltIn_Print_Area_8_1_1_6">#REF!</definedName>
    <definedName name="Excel_BuiltIn_Print_Area_8_1_1_7" localSheetId="6">#REF!</definedName>
    <definedName name="Excel_BuiltIn_Print_Area_8_1_1_7" localSheetId="10">#REF!</definedName>
    <definedName name="Excel_BuiltIn_Print_Area_8_1_1_7">#REF!</definedName>
    <definedName name="Excel_BuiltIn_Print_Area_8_1_1_8" localSheetId="6">#REF!</definedName>
    <definedName name="Excel_BuiltIn_Print_Area_8_1_1_8" localSheetId="10">#REF!</definedName>
    <definedName name="Excel_BuiltIn_Print_Area_8_1_1_8">#REF!</definedName>
    <definedName name="Excel_BuiltIn_Print_Area_8_1_1_9" localSheetId="6">#REF!</definedName>
    <definedName name="Excel_BuiltIn_Print_Area_8_1_1_9" localSheetId="10">#REF!</definedName>
    <definedName name="Excel_BuiltIn_Print_Area_8_1_1_9">#REF!</definedName>
    <definedName name="Excel_BuiltIn_Print_Area_8_1_10" localSheetId="6">#REF!</definedName>
    <definedName name="Excel_BuiltIn_Print_Area_8_1_10" localSheetId="10">#REF!</definedName>
    <definedName name="Excel_BuiltIn_Print_Area_8_1_10">#REF!</definedName>
    <definedName name="Excel_BuiltIn_Print_Area_8_1_11" localSheetId="6">#REF!</definedName>
    <definedName name="Excel_BuiltIn_Print_Area_8_1_11" localSheetId="10">#REF!</definedName>
    <definedName name="Excel_BuiltIn_Print_Area_8_1_11">#REF!</definedName>
    <definedName name="Excel_BuiltIn_Print_Area_8_1_12" localSheetId="6">#REF!</definedName>
    <definedName name="Excel_BuiltIn_Print_Area_8_1_12" localSheetId="10">#REF!</definedName>
    <definedName name="Excel_BuiltIn_Print_Area_8_1_12">#REF!</definedName>
    <definedName name="Excel_BuiltIn_Print_Area_8_1_13" localSheetId="6">#REF!</definedName>
    <definedName name="Excel_BuiltIn_Print_Area_8_1_13" localSheetId="10">#REF!</definedName>
    <definedName name="Excel_BuiltIn_Print_Area_8_1_13">#REF!</definedName>
    <definedName name="Excel_BuiltIn_Print_Area_8_1_14" localSheetId="6">#REF!</definedName>
    <definedName name="Excel_BuiltIn_Print_Area_8_1_14" localSheetId="10">#REF!</definedName>
    <definedName name="Excel_BuiltIn_Print_Area_8_1_14">#REF!</definedName>
    <definedName name="Excel_BuiltIn_Print_Area_8_1_15" localSheetId="6">#REF!</definedName>
    <definedName name="Excel_BuiltIn_Print_Area_8_1_15" localSheetId="10">#REF!</definedName>
    <definedName name="Excel_BuiltIn_Print_Area_8_1_15">#REF!</definedName>
    <definedName name="Excel_BuiltIn_Print_Area_8_1_16" localSheetId="6">#REF!</definedName>
    <definedName name="Excel_BuiltIn_Print_Area_8_1_16" localSheetId="10">#REF!</definedName>
    <definedName name="Excel_BuiltIn_Print_Area_8_1_16">#REF!</definedName>
    <definedName name="Excel_BuiltIn_Print_Area_8_1_17" localSheetId="6">#REF!</definedName>
    <definedName name="Excel_BuiltIn_Print_Area_8_1_17" localSheetId="10">#REF!</definedName>
    <definedName name="Excel_BuiltIn_Print_Area_8_1_17">#REF!</definedName>
    <definedName name="Excel_BuiltIn_Print_Area_8_1_2" localSheetId="6">#REF!</definedName>
    <definedName name="Excel_BuiltIn_Print_Area_8_1_2" localSheetId="10">#REF!</definedName>
    <definedName name="Excel_BuiltIn_Print_Area_8_1_2">#REF!</definedName>
    <definedName name="Excel_BuiltIn_Print_Area_8_1_20" localSheetId="6">#REF!</definedName>
    <definedName name="Excel_BuiltIn_Print_Area_8_1_20" localSheetId="10">#REF!</definedName>
    <definedName name="Excel_BuiltIn_Print_Area_8_1_20">#REF!</definedName>
    <definedName name="Excel_BuiltIn_Print_Area_8_1_3" localSheetId="6">#REF!</definedName>
    <definedName name="Excel_BuiltIn_Print_Area_8_1_3" localSheetId="10">#REF!</definedName>
    <definedName name="Excel_BuiltIn_Print_Area_8_1_3">#REF!</definedName>
    <definedName name="Excel_BuiltIn_Print_Area_8_1_5" localSheetId="6">#REF!</definedName>
    <definedName name="Excel_BuiltIn_Print_Area_8_1_5" localSheetId="10">#REF!</definedName>
    <definedName name="Excel_BuiltIn_Print_Area_8_1_5">#REF!</definedName>
    <definedName name="Excel_BuiltIn_Print_Area_8_1_6" localSheetId="6">#REF!</definedName>
    <definedName name="Excel_BuiltIn_Print_Area_8_1_6" localSheetId="10">#REF!</definedName>
    <definedName name="Excel_BuiltIn_Print_Area_8_1_6">#REF!</definedName>
    <definedName name="Excel_BuiltIn_Print_Area_8_1_7" localSheetId="6">#REF!</definedName>
    <definedName name="Excel_BuiltIn_Print_Area_8_1_7" localSheetId="10">#REF!</definedName>
    <definedName name="Excel_BuiltIn_Print_Area_8_1_7">#REF!</definedName>
    <definedName name="Excel_BuiltIn_Print_Area_8_1_8" localSheetId="6">#REF!</definedName>
    <definedName name="Excel_BuiltIn_Print_Area_8_1_8" localSheetId="10">#REF!</definedName>
    <definedName name="Excel_BuiltIn_Print_Area_8_1_8">#REF!</definedName>
    <definedName name="Excel_BuiltIn_Print_Area_8_1_9" localSheetId="6">#REF!</definedName>
    <definedName name="Excel_BuiltIn_Print_Area_8_1_9" localSheetId="10">#REF!</definedName>
    <definedName name="Excel_BuiltIn_Print_Area_8_1_9">#REF!</definedName>
    <definedName name="Excel_BuiltIn_Print_Area_9" localSheetId="6">#REF!</definedName>
    <definedName name="Excel_BuiltIn_Print_Area_9" localSheetId="10">#REF!</definedName>
    <definedName name="Excel_BuiltIn_Print_Area_9">#REF!</definedName>
    <definedName name="Excel_BuiltIn_Print_Area_9_1" localSheetId="6">#REF!</definedName>
    <definedName name="Excel_BuiltIn_Print_Area_9_1" localSheetId="10">#REF!</definedName>
    <definedName name="Excel_BuiltIn_Print_Area_9_1">#REF!</definedName>
    <definedName name="Excel_BuiltIn_Print_Area_9_1_1" localSheetId="6">#REF!</definedName>
    <definedName name="Excel_BuiltIn_Print_Area_9_1_1" localSheetId="10">#REF!</definedName>
    <definedName name="Excel_BuiltIn_Print_Area_9_1_1">#REF!</definedName>
    <definedName name="Excel_BuiltIn_Print_Area_9_1_10" localSheetId="6">#REF!</definedName>
    <definedName name="Excel_BuiltIn_Print_Area_9_1_10" localSheetId="10">#REF!</definedName>
    <definedName name="Excel_BuiltIn_Print_Area_9_1_10">#REF!</definedName>
    <definedName name="Excel_BuiltIn_Print_Area_9_1_11" localSheetId="6">#REF!</definedName>
    <definedName name="Excel_BuiltIn_Print_Area_9_1_11" localSheetId="10">#REF!</definedName>
    <definedName name="Excel_BuiltIn_Print_Area_9_1_11">#REF!</definedName>
    <definedName name="Excel_BuiltIn_Print_Area_9_1_12" localSheetId="6">#REF!</definedName>
    <definedName name="Excel_BuiltIn_Print_Area_9_1_12" localSheetId="10">#REF!</definedName>
    <definedName name="Excel_BuiltIn_Print_Area_9_1_12">#REF!</definedName>
    <definedName name="Excel_BuiltIn_Print_Area_9_1_13" localSheetId="6">#REF!</definedName>
    <definedName name="Excel_BuiltIn_Print_Area_9_1_13" localSheetId="10">#REF!</definedName>
    <definedName name="Excel_BuiltIn_Print_Area_9_1_13">#REF!</definedName>
    <definedName name="Excel_BuiltIn_Print_Area_9_1_14" localSheetId="6">#REF!</definedName>
    <definedName name="Excel_BuiltIn_Print_Area_9_1_14" localSheetId="10">#REF!</definedName>
    <definedName name="Excel_BuiltIn_Print_Area_9_1_14">#REF!</definedName>
    <definedName name="Excel_BuiltIn_Print_Area_9_1_15" localSheetId="6">#REF!</definedName>
    <definedName name="Excel_BuiltIn_Print_Area_9_1_15" localSheetId="10">#REF!</definedName>
    <definedName name="Excel_BuiltIn_Print_Area_9_1_15">#REF!</definedName>
    <definedName name="Excel_BuiltIn_Print_Area_9_1_16" localSheetId="6">#REF!</definedName>
    <definedName name="Excel_BuiltIn_Print_Area_9_1_16" localSheetId="10">#REF!</definedName>
    <definedName name="Excel_BuiltIn_Print_Area_9_1_16">#REF!</definedName>
    <definedName name="Excel_BuiltIn_Print_Area_9_1_17" localSheetId="6">#REF!</definedName>
    <definedName name="Excel_BuiltIn_Print_Area_9_1_17" localSheetId="10">#REF!</definedName>
    <definedName name="Excel_BuiltIn_Print_Area_9_1_17">#REF!</definedName>
    <definedName name="Excel_BuiltIn_Print_Area_9_1_2" localSheetId="6">#REF!</definedName>
    <definedName name="Excel_BuiltIn_Print_Area_9_1_2" localSheetId="10">#REF!</definedName>
    <definedName name="Excel_BuiltIn_Print_Area_9_1_2">#REF!</definedName>
    <definedName name="Excel_BuiltIn_Print_Area_9_1_20" localSheetId="6">#REF!</definedName>
    <definedName name="Excel_BuiltIn_Print_Area_9_1_20" localSheetId="10">#REF!</definedName>
    <definedName name="Excel_BuiltIn_Print_Area_9_1_20">#REF!</definedName>
    <definedName name="Excel_BuiltIn_Print_Area_9_1_3" localSheetId="6">#REF!</definedName>
    <definedName name="Excel_BuiltIn_Print_Area_9_1_3" localSheetId="10">#REF!</definedName>
    <definedName name="Excel_BuiltIn_Print_Area_9_1_3">#REF!</definedName>
    <definedName name="Excel_BuiltIn_Print_Area_9_1_5" localSheetId="6">#REF!</definedName>
    <definedName name="Excel_BuiltIn_Print_Area_9_1_5" localSheetId="10">#REF!</definedName>
    <definedName name="Excel_BuiltIn_Print_Area_9_1_5">#REF!</definedName>
    <definedName name="Excel_BuiltIn_Print_Area_9_1_6" localSheetId="6">#REF!</definedName>
    <definedName name="Excel_BuiltIn_Print_Area_9_1_6" localSheetId="10">#REF!</definedName>
    <definedName name="Excel_BuiltIn_Print_Area_9_1_6">#REF!</definedName>
    <definedName name="Excel_BuiltIn_Print_Area_9_1_7" localSheetId="6">#REF!</definedName>
    <definedName name="Excel_BuiltIn_Print_Area_9_1_7" localSheetId="10">#REF!</definedName>
    <definedName name="Excel_BuiltIn_Print_Area_9_1_7">#REF!</definedName>
    <definedName name="Excel_BuiltIn_Print_Area_9_1_8" localSheetId="6">#REF!</definedName>
    <definedName name="Excel_BuiltIn_Print_Area_9_1_8" localSheetId="10">#REF!</definedName>
    <definedName name="Excel_BuiltIn_Print_Area_9_1_8">#REF!</definedName>
    <definedName name="Excel_BuiltIn_Print_Area_9_1_9" localSheetId="6">#REF!</definedName>
    <definedName name="Excel_BuiltIn_Print_Area_9_1_9" localSheetId="10">#REF!</definedName>
    <definedName name="Excel_BuiltIn_Print_Area_9_1_9">#REF!</definedName>
    <definedName name="Excel_BuiltIn_Print_Titles_15" localSheetId="6">#REF!</definedName>
    <definedName name="Excel_BuiltIn_Print_Titles_15" localSheetId="10">#REF!</definedName>
    <definedName name="Excel_BuiltIn_Print_Titles_15">#REF!</definedName>
    <definedName name="Excel_BuiltIn_Print_Titles_20_1" localSheetId="6">#REF!</definedName>
    <definedName name="Excel_BuiltIn_Print_Titles_20_1" localSheetId="10">#REF!</definedName>
    <definedName name="Excel_BuiltIn_Print_Titles_20_1">#REF!</definedName>
    <definedName name="Excel_BuiltIn_Print_Titles_4_1" localSheetId="6">#REF!</definedName>
    <definedName name="Excel_BuiltIn_Print_Titles_4_1" localSheetId="10">#REF!</definedName>
    <definedName name="Excel_BuiltIn_Print_Titles_4_1">#REF!</definedName>
    <definedName name="Excel_BuiltIn_Print_Titles_4_1_1" localSheetId="6">#REF!</definedName>
    <definedName name="Excel_BuiltIn_Print_Titles_4_1_1" localSheetId="10">#REF!</definedName>
    <definedName name="Excel_BuiltIn_Print_Titles_4_1_1">#REF!</definedName>
    <definedName name="Excel_BuiltIn_Print_Titles_9" localSheetId="6">#REF!</definedName>
    <definedName name="Excel_BuiltIn_Print_Titles_9" localSheetId="10">#REF!</definedName>
    <definedName name="Excel_BuiltIn_Print_Titles_9">#REF!</definedName>
    <definedName name="Excev_jadbfgjn" localSheetId="6">[26]New33KVSS_E3!#REF!</definedName>
    <definedName name="Excev_jadbfgjn" localSheetId="10">[26]New33KVSS_E3!#REF!</definedName>
    <definedName name="Excev_jadbfgjn">[26]New33KVSS_E3!#REF!</definedName>
    <definedName name="exel" localSheetId="6">#REF!</definedName>
    <definedName name="exel" localSheetId="10">#REF!</definedName>
    <definedName name="exel">#REF!</definedName>
    <definedName name="exl" localSheetId="6">#REF!</definedName>
    <definedName name="exl" localSheetId="10">#REF!</definedName>
    <definedName name="exl">#REF!</definedName>
    <definedName name="_xlnm.Extract">[1]DLC!$GS$307:$HF$322</definedName>
    <definedName name="ƒ176" localSheetId="6">#REF!</definedName>
    <definedName name="ƒ176" localSheetId="10">#REF!</definedName>
    <definedName name="ƒ176">#REF!</definedName>
    <definedName name="fgffgfg" localSheetId="6">#REF!</definedName>
    <definedName name="fgffgfg" localSheetId="10">#REF!</definedName>
    <definedName name="fgffgfg">#REF!</definedName>
    <definedName name="Fuel_Exp_CY" localSheetId="6">#REF!</definedName>
    <definedName name="Fuel_Exp_CY" localSheetId="10">#REF!</definedName>
    <definedName name="Fuel_Exp_CY">#REF!</definedName>
    <definedName name="Fuel_Exp_EY" localSheetId="6">#REF!</definedName>
    <definedName name="Fuel_Exp_EY" localSheetId="10">#REF!</definedName>
    <definedName name="Fuel_Exp_EY">#REF!</definedName>
    <definedName name="Fuel_Exp_PY" localSheetId="6">#REF!</definedName>
    <definedName name="Fuel_Exp_PY" localSheetId="10">#REF!</definedName>
    <definedName name="Fuel_Exp_PY">#REF!</definedName>
    <definedName name="GENPUF">'[7]Executive Summary -Thermal'!$A$4:$H$161</definedName>
    <definedName name="gfhjghjg" localSheetId="6">[16]J!#REF!</definedName>
    <definedName name="gfhjghjg">[16]J!#REF!</definedName>
    <definedName name="GG" localSheetId="6">#REF!</definedName>
    <definedName name="GG" localSheetId="10">#REF!</definedName>
    <definedName name="GG">#REF!</definedName>
    <definedName name="ggggg" localSheetId="6">#REF!</definedName>
    <definedName name="ggggg" localSheetId="10">#REF!</definedName>
    <definedName name="ggggg">#REF!</definedName>
    <definedName name="ggh" localSheetId="6">#REF!</definedName>
    <definedName name="ggh" localSheetId="10">#REF!</definedName>
    <definedName name="ggh">#REF!</definedName>
    <definedName name="GH" localSheetId="6">'[2]STN WISE EMR'!#REF!</definedName>
    <definedName name="GH" localSheetId="7">'[2]STN WISE EMR'!#REF!</definedName>
    <definedName name="GH" localSheetId="8">'[2]STN WISE EMR'!#REF!</definedName>
    <definedName name="GH" localSheetId="10">'[2]STN WISE EMR'!#REF!</definedName>
    <definedName name="GH">'[2]STN WISE EMR'!#REF!</definedName>
    <definedName name="h" localSheetId="6">'[32]QOSWS '!#REF!</definedName>
    <definedName name="h" localSheetId="7">'[32]QOSWS '!#REF!</definedName>
    <definedName name="h" localSheetId="8">'[32]QOSWS '!#REF!</definedName>
    <definedName name="h" localSheetId="10">'[32]QOSWS '!#REF!</definedName>
    <definedName name="h">'[32]QOSWS '!#REF!</definedName>
    <definedName name="hema" localSheetId="6">'[18]QOSWS '!#REF!</definedName>
    <definedName name="hema">'[18]QOSWS '!#REF!</definedName>
    <definedName name="HFOHSD">'[7]Executive Summary -Thermal'!$A$4:$H$96</definedName>
    <definedName name="hh" localSheetId="6">#REF!</definedName>
    <definedName name="hh" localSheetId="10">#REF!</definedName>
    <definedName name="hh">#REF!</definedName>
    <definedName name="hhfdshak" localSheetId="6">#REF!</definedName>
    <definedName name="hhfdshak" localSheetId="10">#REF!</definedName>
    <definedName name="hhfdshak">#REF!</definedName>
    <definedName name="highlight1" localSheetId="6">[33]CREV!#REF!</definedName>
    <definedName name="highlight1" localSheetId="10">[33]CREV!#REF!</definedName>
    <definedName name="highlight1">[33]CREV!#REF!</definedName>
    <definedName name="hiriyur" localSheetId="6">#REF!</definedName>
    <definedName name="hiriyur" localSheetId="10">#REF!</definedName>
    <definedName name="hiriyur">#REF!</definedName>
    <definedName name="hjh" localSheetId="6">#REF!</definedName>
    <definedName name="hjh">#REF!</definedName>
    <definedName name="hjyyjyyu" localSheetId="6">#REF!</definedName>
    <definedName name="hjyyjyyu">#REF!</definedName>
    <definedName name="Horizontal_Not_Selected" localSheetId="6">#REF!</definedName>
    <definedName name="Horizontal_Not_Selected" localSheetId="10">#REF!</definedName>
    <definedName name="Horizontal_Not_Selected">#REF!</definedName>
    <definedName name="hrma" localSheetId="6">#REF!</definedName>
    <definedName name="hrma">#REF!</definedName>
    <definedName name="HrrPF" localSheetId="6">#REF!</definedName>
    <definedName name="HrrPF" localSheetId="10">#REF!</definedName>
    <definedName name="HrrPF">#REF!</definedName>
    <definedName name="hvhhvk" localSheetId="6">[29]DREV!#REF!</definedName>
    <definedName name="hvhhvk" localSheetId="10">[29]DREV!#REF!</definedName>
    <definedName name="hvhhvk">[29]DREV!#REF!</definedName>
    <definedName name="HYR" localSheetId="6">#REF!</definedName>
    <definedName name="HYR" localSheetId="10">#REF!</definedName>
    <definedName name="HYR">#REF!</definedName>
    <definedName name="hyyy" localSheetId="6">#REF!</definedName>
    <definedName name="hyyy" localSheetId="10">#REF!</definedName>
    <definedName name="hyyy">#REF!</definedName>
    <definedName name="I" localSheetId="6">#REF!</definedName>
    <definedName name="I" localSheetId="10">#REF!</definedName>
    <definedName name="I">#REF!</definedName>
    <definedName name="IN">[1]DLC!$GS$2:$HF$22</definedName>
    <definedName name="Index" localSheetId="7">[16]J!#REF!</definedName>
    <definedName name="Index" localSheetId="8">[16]J!#REF!</definedName>
    <definedName name="Intt_Charge_cY" localSheetId="6">#REF!,#REF!</definedName>
    <definedName name="Intt_Charge_cY" localSheetId="10">#REF!,#REF!</definedName>
    <definedName name="Intt_Charge_cY">#REF!,#REF!</definedName>
    <definedName name="Intt_Charge_cy_1">'[34]A 3.7'!$H$35,'[34]A 3.7'!$H$44</definedName>
    <definedName name="Intt_Charge_eY" localSheetId="6">#REF!,#REF!</definedName>
    <definedName name="Intt_Charge_eY" localSheetId="10">#REF!,#REF!</definedName>
    <definedName name="Intt_Charge_eY">#REF!,#REF!</definedName>
    <definedName name="Intt_Charge_ey_1">'[34]A 3.7'!$I$35,'[34]A 3.7'!$I$44</definedName>
    <definedName name="Intt_Charge_PY" localSheetId="6">#REF!,#REF!</definedName>
    <definedName name="Intt_Charge_PY" localSheetId="10">#REF!,#REF!</definedName>
    <definedName name="Intt_Charge_PY">#REF!,#REF!</definedName>
    <definedName name="Intt_Charge_py_1">'[34]A 3.7'!$G$35,'[34]A 3.7'!$G$44</definedName>
    <definedName name="Investment_Plan" localSheetId="6">#REF!,#REF!</definedName>
    <definedName name="Investment_Plan" localSheetId="10">#REF!,#REF!</definedName>
    <definedName name="Investment_Plan">#REF!,#REF!</definedName>
    <definedName name="ioiuoiuo" localSheetId="6">#REF!</definedName>
    <definedName name="ioiuoiuo" localSheetId="10">#REF!</definedName>
    <definedName name="ioiuoiuo">#REF!</definedName>
    <definedName name="ioiuopo" localSheetId="6">#REF!</definedName>
    <definedName name="ioiuopo" localSheetId="10">#REF!</definedName>
    <definedName name="ioiuopo">#REF!</definedName>
    <definedName name="jjj" localSheetId="6">#REF!</definedName>
    <definedName name="jjj" localSheetId="10">#REF!</definedName>
    <definedName name="jjj">#REF!</definedName>
    <definedName name="JV10Group_944" localSheetId="6">#REF!</definedName>
    <definedName name="JV10Group_944" localSheetId="10">#REF!</definedName>
    <definedName name="JV10Group_944">#REF!</definedName>
    <definedName name="JV14Group_944" localSheetId="6">#REF!</definedName>
    <definedName name="JV14Group_944" localSheetId="10">#REF!</definedName>
    <definedName name="JV14Group_944">#REF!</definedName>
    <definedName name="K2000_">#N/A</definedName>
    <definedName name="kand" localSheetId="6">#REF!</definedName>
    <definedName name="kand">#REF!</definedName>
    <definedName name="KEII">'[7]Executive Summary -Thermal'!$H$4:$I$31</definedName>
    <definedName name="KEIIU">'[7]Executive Summary -Thermal'!$A$4:$F$31</definedName>
    <definedName name="kjdagfkjgkadfjgkdfj" localSheetId="6">#REF!</definedName>
    <definedName name="kjdagfkjgkadfjgkdfj" localSheetId="10">#REF!</definedName>
    <definedName name="kjdagfkjgkadfjgkdfj">#REF!</definedName>
    <definedName name="LEVEL" localSheetId="6">#REF!</definedName>
    <definedName name="LEVEL" localSheetId="10">#REF!</definedName>
    <definedName name="LEVEL">#REF!</definedName>
    <definedName name="Live_Integrity" localSheetId="6">[35]Inputs!#REF!</definedName>
    <definedName name="Live_Integrity" localSheetId="10">[35]Inputs!#REF!</definedName>
    <definedName name="Live_Integrity">[35]Inputs!#REF!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ng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ng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ng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ng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ng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ng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ng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ng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ng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ng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ng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ng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tind" localSheetId="6">#REF!</definedName>
    <definedName name="ltind" localSheetId="7">#REF!</definedName>
    <definedName name="ltind" localSheetId="8">#REF!</definedName>
    <definedName name="ltind" localSheetId="10">#REF!</definedName>
    <definedName name="ltind">#REF!</definedName>
    <definedName name="mabdjkbv" localSheetId="6">[26]New33KVSS_E3!#REF!</definedName>
    <definedName name="mabdjkbv" localSheetId="7">[26]New33KVSS_E3!#REF!</definedName>
    <definedName name="mabdjkbv" localSheetId="8">[26]New33KVSS_E3!#REF!</definedName>
    <definedName name="mabdjkbv" localSheetId="10">[26]New33KVSS_E3!#REF!</definedName>
    <definedName name="mabdjkbv">[26]New33KVSS_E3!#REF!</definedName>
    <definedName name="Madhu" localSheetId="4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Madhu" localSheetId="5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Madhu" localSheetId="6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Madhu" localSheetId="7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Madhu" localSheetId="8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Madhu" localSheetId="9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Madhu" localSheetId="10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Madhu" localSheetId="11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Madhu" localSheetId="0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Madhu" localSheetId="1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Madhu" localSheetId="2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Madhu" localSheetId="3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Madhu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Madi" localSheetId="4" hidden="1">{#N/A,#N/A,FALSE,"2002-03 Form 1.3a";#N/A,#N/A,FALSE,"2003-04 Form 1.3a";#N/A,#N/A,FALSE,"Avai- CY";#N/A,#N/A,FALSE,"Avai- EY";#N/A,#N/A,FALSE,"Demand vs Availability"}</definedName>
    <definedName name="Madi" localSheetId="5" hidden="1">{#N/A,#N/A,FALSE,"2002-03 Form 1.3a";#N/A,#N/A,FALSE,"2003-04 Form 1.3a";#N/A,#N/A,FALSE,"Avai- CY";#N/A,#N/A,FALSE,"Avai- EY";#N/A,#N/A,FALSE,"Demand vs Availability"}</definedName>
    <definedName name="Madi" localSheetId="6" hidden="1">{#N/A,#N/A,FALSE,"2002-03 Form 1.3a";#N/A,#N/A,FALSE,"2003-04 Form 1.3a";#N/A,#N/A,FALSE,"Avai- CY";#N/A,#N/A,FALSE,"Avai- EY";#N/A,#N/A,FALSE,"Demand vs Availability"}</definedName>
    <definedName name="Madi" localSheetId="7" hidden="1">{#N/A,#N/A,FALSE,"2002-03 Form 1.3a";#N/A,#N/A,FALSE,"2003-04 Form 1.3a";#N/A,#N/A,FALSE,"Avai- CY";#N/A,#N/A,FALSE,"Avai- EY";#N/A,#N/A,FALSE,"Demand vs Availability"}</definedName>
    <definedName name="Madi" localSheetId="8" hidden="1">{#N/A,#N/A,FALSE,"2002-03 Form 1.3a";#N/A,#N/A,FALSE,"2003-04 Form 1.3a";#N/A,#N/A,FALSE,"Avai- CY";#N/A,#N/A,FALSE,"Avai- EY";#N/A,#N/A,FALSE,"Demand vs Availability"}</definedName>
    <definedName name="Madi" localSheetId="9" hidden="1">{#N/A,#N/A,FALSE,"2002-03 Form 1.3a";#N/A,#N/A,FALSE,"2003-04 Form 1.3a";#N/A,#N/A,FALSE,"Avai- CY";#N/A,#N/A,FALSE,"Avai- EY";#N/A,#N/A,FALSE,"Demand vs Availability"}</definedName>
    <definedName name="Madi" localSheetId="10" hidden="1">{#N/A,#N/A,FALSE,"2002-03 Form 1.3a";#N/A,#N/A,FALSE,"2003-04 Form 1.3a";#N/A,#N/A,FALSE,"Avai- CY";#N/A,#N/A,FALSE,"Avai- EY";#N/A,#N/A,FALSE,"Demand vs Availability"}</definedName>
    <definedName name="Madi" localSheetId="11" hidden="1">{#N/A,#N/A,FALSE,"2002-03 Form 1.3a";#N/A,#N/A,FALSE,"2003-04 Form 1.3a";#N/A,#N/A,FALSE,"Avai- CY";#N/A,#N/A,FALSE,"Avai- EY";#N/A,#N/A,FALSE,"Demand vs Availability"}</definedName>
    <definedName name="Madi" localSheetId="0" hidden="1">{#N/A,#N/A,FALSE,"2002-03 Form 1.3a";#N/A,#N/A,FALSE,"2003-04 Form 1.3a";#N/A,#N/A,FALSE,"Avai- CY";#N/A,#N/A,FALSE,"Avai- EY";#N/A,#N/A,FALSE,"Demand vs Availability"}</definedName>
    <definedName name="Madi" localSheetId="1" hidden="1">{#N/A,#N/A,FALSE,"2002-03 Form 1.3a";#N/A,#N/A,FALSE,"2003-04 Form 1.3a";#N/A,#N/A,FALSE,"Avai- CY";#N/A,#N/A,FALSE,"Avai- EY";#N/A,#N/A,FALSE,"Demand vs Availability"}</definedName>
    <definedName name="Madi" localSheetId="2" hidden="1">{#N/A,#N/A,FALSE,"2002-03 Form 1.3a";#N/A,#N/A,FALSE,"2003-04 Form 1.3a";#N/A,#N/A,FALSE,"Avai- CY";#N/A,#N/A,FALSE,"Avai- EY";#N/A,#N/A,FALSE,"Demand vs Availability"}</definedName>
    <definedName name="Madi" localSheetId="3" hidden="1">{#N/A,#N/A,FALSE,"2002-03 Form 1.3a";#N/A,#N/A,FALSE,"2003-04 Form 1.3a";#N/A,#N/A,FALSE,"Avai- CY";#N/A,#N/A,FALSE,"Avai- EY";#N/A,#N/A,FALSE,"Demand vs Availability"}</definedName>
    <definedName name="Madi" hidden="1">{#N/A,#N/A,FALSE,"2002-03 Form 1.3a";#N/A,#N/A,FALSE,"2003-04 Form 1.3a";#N/A,#N/A,FALSE,"Avai- CY";#N/A,#N/A,FALSE,"Avai- EY";#N/A,#N/A,FALSE,"Demand vs Availability"}</definedName>
    <definedName name="Master_Integrity" localSheetId="10">[35]Inputs!#REF!</definedName>
    <definedName name="Master_Integrity">[35]Inputs!#REF!</definedName>
    <definedName name="Master_Signals" localSheetId="10">[35]Inputs!#REF!</definedName>
    <definedName name="Master_Signals">[35]Inputs!#REF!</definedName>
    <definedName name="Maudha1">'[36]Prop aug of Ex 33KVSS_E3a'!#REF!</definedName>
    <definedName name="mdm" localSheetId="6">#REF!</definedName>
    <definedName name="mdm" localSheetId="10">#REF!</definedName>
    <definedName name="mdm">#REF!</definedName>
    <definedName name="MEPE">'[7]Executive Summary -Thermal'!$I$4:$EG$36</definedName>
    <definedName name="MHO" localSheetId="6">#REF!</definedName>
    <definedName name="MHO" localSheetId="10">#REF!</definedName>
    <definedName name="MHO">#REF!</definedName>
    <definedName name="mill" localSheetId="6">#REF!</definedName>
    <definedName name="mill" localSheetId="10">#REF!</definedName>
    <definedName name="mill">#REF!</definedName>
    <definedName name="mm" localSheetId="6">#REF!</definedName>
    <definedName name="mm" localSheetId="10">#REF!</definedName>
    <definedName name="mm">#REF!</definedName>
    <definedName name="mmm" localSheetId="6">#REF!</definedName>
    <definedName name="mmm" localSheetId="10">#REF!</definedName>
    <definedName name="mmm">#REF!</definedName>
    <definedName name="MNR" localSheetId="6">#REF!</definedName>
    <definedName name="MNR" localSheetId="10">#REF!</definedName>
    <definedName name="MNR">#REF!</definedName>
    <definedName name="MOD">'[7]Executive Summary -Thermal'!$A$162:$H$257</definedName>
    <definedName name="MTPI" localSheetId="6">#REF!</definedName>
    <definedName name="MTPI" localSheetId="10">#REF!</definedName>
    <definedName name="MTPI">#REF!</definedName>
    <definedName name="naaaaa" localSheetId="6">#REF!</definedName>
    <definedName name="naaaaa">#REF!</definedName>
    <definedName name="Name_Company">[35]Inputs!$E$140</definedName>
    <definedName name="Name_Model">[35]Inputs!$E$141</definedName>
    <definedName name="Name_Project">[35]Inputs!$E$142</definedName>
    <definedName name="NameBaseCase" localSheetId="6">#REF!</definedName>
    <definedName name="NameBaseCase" localSheetId="10">#REF!</definedName>
    <definedName name="NameBaseCase">#REF!</definedName>
    <definedName name="naveen" localSheetId="6">#REF!</definedName>
    <definedName name="naveen">#REF!</definedName>
    <definedName name="new" localSheetId="6">'[37]QOSWS '!#REF!</definedName>
    <definedName name="new" localSheetId="10">'[37]QOSWS '!#REF!</definedName>
    <definedName name="new">'[37]QOSWS '!#REF!</definedName>
    <definedName name="nn" localSheetId="6">#REF!</definedName>
    <definedName name="nn" localSheetId="10">#REF!</definedName>
    <definedName name="nn">#REF!</definedName>
    <definedName name="nnnn" localSheetId="6">#REF!</definedName>
    <definedName name="nnnn" localSheetId="10">#REF!</definedName>
    <definedName name="nnnn">#REF!</definedName>
    <definedName name="NonDom" localSheetId="6">#REF!</definedName>
    <definedName name="NonDom" localSheetId="10">#REF!</definedName>
    <definedName name="NonDom">#REF!</definedName>
    <definedName name="NTPC" localSheetId="6">#REF!</definedName>
    <definedName name="NTPC" localSheetId="10">#REF!</definedName>
    <definedName name="NTPC">#REF!</definedName>
    <definedName name="OBALESH" localSheetId="6">[38]oblesh!#REF!</definedName>
    <definedName name="OBALESH" localSheetId="10">[38]oblesh!#REF!</definedName>
    <definedName name="OBALESH">[38]oblesh!#REF!</definedName>
    <definedName name="ouipiop" localSheetId="6">#REF!</definedName>
    <definedName name="ouipiop" localSheetId="10">#REF!</definedName>
    <definedName name="ouipiop">#REF!</definedName>
    <definedName name="output" localSheetId="6">#REF!</definedName>
    <definedName name="output" localSheetId="10">#REF!</definedName>
    <definedName name="output">#REF!</definedName>
    <definedName name="p" localSheetId="6">#REF!</definedName>
    <definedName name="p" localSheetId="10">#REF!</definedName>
    <definedName name="p">#REF!</definedName>
    <definedName name="Pop_Ratio" localSheetId="6">#REF!</definedName>
    <definedName name="Pop_Ratio" localSheetId="10">#REF!</definedName>
    <definedName name="Pop_Ratio">#REF!</definedName>
    <definedName name="popoipop" localSheetId="6">#REF!</definedName>
    <definedName name="popoipop" localSheetId="10">#REF!</definedName>
    <definedName name="popoipop">#REF!</definedName>
    <definedName name="PPP" localSheetId="6">#REF!</definedName>
    <definedName name="PPP" localSheetId="10">#REF!</definedName>
    <definedName name="PPP">#REF!</definedName>
    <definedName name="_xlnm.Print_Area" localSheetId="4">'11'!$A$1:$N$10</definedName>
    <definedName name="_xlnm.Print_Area" localSheetId="5">'12'!$A$1:$R$23</definedName>
    <definedName name="_xlnm.Print_Area" localSheetId="6">'13'!$A$1:$R$23</definedName>
    <definedName name="_xlnm.Print_Area" localSheetId="7">'15'!$A$1:$AA$23</definedName>
    <definedName name="_xlnm.Print_Area" localSheetId="8">'15P'!$A$1:$AA$23</definedName>
    <definedName name="_xlnm.Print_Area" localSheetId="9">'16'!$A$1:$M$23</definedName>
    <definedName name="_xlnm.Print_Area" localSheetId="10">'17'!$A$1:$M$44</definedName>
    <definedName name="_xlnm.Print_Area" localSheetId="11">'25'!$A$1:$H$14</definedName>
    <definedName name="_xlnm.Print_Area" localSheetId="0">'3'!$A$1:$AO$34</definedName>
    <definedName name="_xlnm.Print_Area" localSheetId="1">'5.'!$A$1:$P$9</definedName>
    <definedName name="_xlnm.Print_Area" localSheetId="2">'7'!$B$1:$Z$7</definedName>
    <definedName name="_xlnm.Print_Area" localSheetId="3">'7A'!$B$1:$V$26</definedName>
    <definedName name="_xlnm.Print_Area">[16]J!#REF!</definedName>
    <definedName name="_xlnm.Print_Titles" localSheetId="5">'12'!$2:$6</definedName>
    <definedName name="_xlnm.Print_Titles" localSheetId="6">'13'!$1:$6</definedName>
    <definedName name="_xlnm.Print_Titles" localSheetId="7">'15'!$1:$6</definedName>
    <definedName name="_xlnm.Print_Titles" localSheetId="8">'15P'!$1:$6</definedName>
    <definedName name="_xlnm.Print_Titles" localSheetId="9">'16'!$1:$6</definedName>
    <definedName name="_xlnm.Print_Titles" localSheetId="10">'17'!$3:$6</definedName>
    <definedName name="_xlnm.Print_Titles" localSheetId="11">'25'!$2:$5</definedName>
    <definedName name="_xlnm.Print_Titles" localSheetId="0">'3'!$A:$A,'3'!$1:$3</definedName>
    <definedName name="_xlnm.Print_Titles">#REF!</definedName>
    <definedName name="Print_Tittles" localSheetId="6">#REF!</definedName>
    <definedName name="Print_Tittles" localSheetId="10">#REF!</definedName>
    <definedName name="Print_Tittles">#REF!</definedName>
    <definedName name="PTPI" localSheetId="6">#REF!</definedName>
    <definedName name="PTPI" localSheetId="10">#REF!</definedName>
    <definedName name="PTPI">#REF!</definedName>
    <definedName name="Pumps_and_Meterisation" localSheetId="6">#REF!</definedName>
    <definedName name="Pumps_and_Meterisation" localSheetId="10">#REF!</definedName>
    <definedName name="Pumps_and_Meterisation">#REF!</definedName>
    <definedName name="q" localSheetId="6">#REF!</definedName>
    <definedName name="q" localSheetId="10">#REF!</definedName>
    <definedName name="q">#REF!</definedName>
    <definedName name="qweqwe" localSheetId="6">#REF!</definedName>
    <definedName name="qweqwe" localSheetId="10">#REF!</definedName>
    <definedName name="qweqwe">#REF!</definedName>
    <definedName name="R_">#N/A</definedName>
    <definedName name="R_15_00_01" localSheetId="6">#REF!</definedName>
    <definedName name="R_15_00_01" localSheetId="10">#REF!</definedName>
    <definedName name="R_15_00_01">#REF!</definedName>
    <definedName name="Recon" localSheetId="6">#REF!</definedName>
    <definedName name="Recon" localSheetId="10">#REF!</definedName>
    <definedName name="Recon">#REF!</definedName>
    <definedName name="recon1" localSheetId="6">#REF!</definedName>
    <definedName name="recon1" localSheetId="10">#REF!</definedName>
    <definedName name="recon1">#REF!</definedName>
    <definedName name="RH" localSheetId="6">'[2]STN WISE EMR'!#REF!</definedName>
    <definedName name="RH" localSheetId="7">'[2]STN WISE EMR'!#REF!</definedName>
    <definedName name="RH" localSheetId="8">'[2]STN WISE EMR'!#REF!</definedName>
    <definedName name="RH" localSheetId="10">'[2]STN WISE EMR'!#REF!</definedName>
    <definedName name="RH">'[2]STN WISE EMR'!#REF!</definedName>
    <definedName name="rt" localSheetId="6">'[39]QOSWS '!#REF!</definedName>
    <definedName name="rt">'[39]QOSWS '!#REF!</definedName>
    <definedName name="ryryry" localSheetId="6">[16]J!#REF!</definedName>
    <definedName name="ryryry">[16]J!#REF!</definedName>
    <definedName name="s" localSheetId="6">#REF!</definedName>
    <definedName name="s" localSheetId="10">#REF!</definedName>
    <definedName name="s">#REF!</definedName>
    <definedName name="sadmfglakjgadfklg" localSheetId="6">[16]J!#REF!</definedName>
    <definedName name="sadmfglakjgadfklg" localSheetId="10">[16]J!#REF!</definedName>
    <definedName name="sadmfglakjgadfklg">[16]J!#REF!</definedName>
    <definedName name="SATHISH" localSheetId="6">#REF!</definedName>
    <definedName name="SATHISH" localSheetId="10">#REF!</definedName>
    <definedName name="SATHISH">#REF!</definedName>
    <definedName name="Scenario" localSheetId="6">#REF!</definedName>
    <definedName name="Scenario" localSheetId="10">#REF!</definedName>
    <definedName name="Scenario">#REF!</definedName>
    <definedName name="Scenario_Name" localSheetId="6">#REF!</definedName>
    <definedName name="Scenario_Name" localSheetId="10">#REF!</definedName>
    <definedName name="Scenario_Name">#REF!</definedName>
    <definedName name="Scheme" localSheetId="6">#REF!,#REF!</definedName>
    <definedName name="Scheme" localSheetId="10">#REF!,#REF!</definedName>
    <definedName name="Scheme">#REF!,#REF!</definedName>
    <definedName name="sd" localSheetId="6">#REF!</definedName>
    <definedName name="sd" localSheetId="10">#REF!</definedName>
    <definedName name="sd">#REF!</definedName>
    <definedName name="SDFASDF" localSheetId="6">[16]J!#REF!</definedName>
    <definedName name="SDFASDF" localSheetId="10">[16]J!#REF!</definedName>
    <definedName name="SDFASDF">[16]J!#REF!</definedName>
    <definedName name="sec" localSheetId="6">#REF!</definedName>
    <definedName name="sec">#REF!</definedName>
    <definedName name="Select_Horizontal" localSheetId="6">#REF!</definedName>
    <definedName name="Select_Horizontal" localSheetId="10">#REF!</definedName>
    <definedName name="Select_Horizontal">#REF!</definedName>
    <definedName name="Select_Vertical" localSheetId="6">#REF!</definedName>
    <definedName name="Select_Vertical" localSheetId="10">#REF!</definedName>
    <definedName name="Select_Vertical">#REF!</definedName>
    <definedName name="ses" localSheetId="6">#REF!</definedName>
    <definedName name="ses" localSheetId="10">#REF!</definedName>
    <definedName name="ses">#REF!</definedName>
    <definedName name="sfdf" localSheetId="6">#REF!</definedName>
    <definedName name="sfdf" localSheetId="10">#REF!</definedName>
    <definedName name="sfdf">#REF!</definedName>
    <definedName name="sfdfsff" localSheetId="6">#REF!</definedName>
    <definedName name="sfdfsff" localSheetId="10">#REF!</definedName>
    <definedName name="sfdfsff">#REF!</definedName>
    <definedName name="shft1">[25]SUMMERY!$P$1</definedName>
    <definedName name="shftI">[40]SUMMERY!$P$1</definedName>
    <definedName name="Shikohabad" localSheetId="6">'[26]Prop aug of Ex 33KVSS_E3a'!#REF!</definedName>
    <definedName name="Shikohabad" localSheetId="10">'[26]Prop aug of Ex 33KVSS_E3a'!#REF!</definedName>
    <definedName name="Shikohabad">'[26]Prop aug of Ex 33KVSS_E3a'!#REF!</definedName>
    <definedName name="SHTA" localSheetId="6">#REF!</definedName>
    <definedName name="SHTA" localSheetId="10">#REF!</definedName>
    <definedName name="SHTA">#REF!</definedName>
    <definedName name="shta1" localSheetId="6">#REF!</definedName>
    <definedName name="shta1" localSheetId="10">#REF!</definedName>
    <definedName name="shta1">#REF!</definedName>
    <definedName name="SHTAA" localSheetId="6">#REF!</definedName>
    <definedName name="SHTAA" localSheetId="10">#REF!</definedName>
    <definedName name="SHTAA">#REF!</definedName>
    <definedName name="sic" localSheetId="6">#REF!</definedName>
    <definedName name="sic">#REF!</definedName>
    <definedName name="sjjdjdj_jajsj_jasjad_bnsb_252_2" localSheetId="6">[26]New33KVSS_E3!#REF!</definedName>
    <definedName name="sjjdjdj_jajsj_jasjad_bnsb_252_2" localSheetId="10">[26]New33KVSS_E3!#REF!</definedName>
    <definedName name="sjjdjdj_jajsj_jasjad_bnsb_252_2">[26]New33KVSS_E3!#REF!</definedName>
    <definedName name="Specific_Consumption" localSheetId="6">#REF!</definedName>
    <definedName name="Specific_Consumption" localSheetId="10">#REF!</definedName>
    <definedName name="Specific_Consumption">#REF!</definedName>
    <definedName name="ss" localSheetId="6">#REF!</definedName>
    <definedName name="ss" localSheetId="10">#REF!</definedName>
    <definedName name="ss">#REF!</definedName>
    <definedName name="ssdf">[40]SUMMERY!$P$1</definedName>
    <definedName name="sss" localSheetId="6">#REF!</definedName>
    <definedName name="sss" localSheetId="10">#REF!</definedName>
    <definedName name="sss">#REF!</definedName>
    <definedName name="sssss" localSheetId="6">#REF!</definedName>
    <definedName name="sssss" localSheetId="10">#REF!</definedName>
    <definedName name="sssss">#REF!</definedName>
    <definedName name="STPI" localSheetId="6">#REF!</definedName>
    <definedName name="STPI" localSheetId="10">#REF!</definedName>
    <definedName name="STPI">#REF!</definedName>
    <definedName name="Styles" localSheetId="6">#REF!</definedName>
    <definedName name="Styles" localSheetId="10">#REF!</definedName>
    <definedName name="Styles">#REF!</definedName>
    <definedName name="Sup" localSheetId="6">#REF!</definedName>
    <definedName name="Sup" localSheetId="10">#REF!</definedName>
    <definedName name="Sup">#REF!</definedName>
    <definedName name="Supp" localSheetId="6">#REF!</definedName>
    <definedName name="Supp" localSheetId="10">#REF!</definedName>
    <definedName name="Supp">#REF!</definedName>
    <definedName name="T_T">'[22]Discom Details'!$F$720</definedName>
    <definedName name="Tar" localSheetId="6">#REF!</definedName>
    <definedName name="Tar" localSheetId="10">#REF!</definedName>
    <definedName name="Tar">#REF!</definedName>
    <definedName name="tert" localSheetId="6">#REF!</definedName>
    <definedName name="tert" localSheetId="10">#REF!</definedName>
    <definedName name="tert">#REF!</definedName>
    <definedName name="tertert" localSheetId="6">#REF!</definedName>
    <definedName name="tertert" localSheetId="10">#REF!</definedName>
    <definedName name="tertert">#REF!</definedName>
    <definedName name="thou" localSheetId="6">#REF!</definedName>
    <definedName name="thou" localSheetId="10">#REF!</definedName>
    <definedName name="thou">#REF!</definedName>
    <definedName name="THPROG" localSheetId="6">'[2]STN WISE EMR'!#REF!</definedName>
    <definedName name="THPROG" localSheetId="7">'[2]STN WISE EMR'!#REF!</definedName>
    <definedName name="THPROG" localSheetId="8">'[2]STN WISE EMR'!#REF!</definedName>
    <definedName name="THPROG" localSheetId="10">'[2]STN WISE EMR'!#REF!</definedName>
    <definedName name="THPROG">'[2]STN WISE EMR'!#REF!</definedName>
    <definedName name="TN" localSheetId="6">'[2]STN WISE EMR'!#REF!</definedName>
    <definedName name="TN" localSheetId="7">'[2]STN WISE EMR'!#REF!</definedName>
    <definedName name="TN" localSheetId="8">'[2]STN WISE EMR'!#REF!</definedName>
    <definedName name="TN" localSheetId="10">'[2]STN WISE EMR'!#REF!</definedName>
    <definedName name="TN">'[2]STN WISE EMR'!#REF!</definedName>
    <definedName name="TotWith">#REF!</definedName>
    <definedName name="TotWithout">#REF!</definedName>
    <definedName name="town" localSheetId="6">#REF!</definedName>
    <definedName name="town" localSheetId="10">#REF!</definedName>
    <definedName name="town">#REF!</definedName>
    <definedName name="tutuyt" localSheetId="6">#REF!</definedName>
    <definedName name="tutuyt">#REF!</definedName>
    <definedName name="TVA">'[7]Executive Summary -Thermal'!$A$4:$H$126</definedName>
    <definedName name="tyrty" localSheetId="6">#REF!</definedName>
    <definedName name="tyrty">#REF!</definedName>
    <definedName name="tyrty657676" localSheetId="6">[16]J!#REF!</definedName>
    <definedName name="tyrty657676">[16]J!#REF!</definedName>
    <definedName name="tyrtyrter" localSheetId="6">#REF!</definedName>
    <definedName name="tyrtyrter">#REF!</definedName>
    <definedName name="tytytyt" localSheetId="6">[16]J!#REF!</definedName>
    <definedName name="tytytyt">[16]J!#REF!</definedName>
    <definedName name="tyutyuytu" localSheetId="6">'[28]QOSWS '!#REF!</definedName>
    <definedName name="tyutyuytu">'[28]QOSWS '!#REF!</definedName>
    <definedName name="UG" localSheetId="6">#REF!</definedName>
    <definedName name="UG" localSheetId="10">#REF!</definedName>
    <definedName name="UG">#REF!</definedName>
    <definedName name="uj" localSheetId="6">#REF!,#REF!</definedName>
    <definedName name="uj" localSheetId="10">#REF!,#REF!</definedName>
    <definedName name="uj">#REF!,#REF!</definedName>
    <definedName name="un">'[41]A 3.7'!$I$35,'[41]A 3.7'!$I$44</definedName>
    <definedName name="Unrestricted_Specific_Consumption" localSheetId="6">#REF!</definedName>
    <definedName name="Unrestricted_Specific_Consumption" localSheetId="10">#REF!</definedName>
    <definedName name="Unrestricted_Specific_Consumption">#REF!</definedName>
    <definedName name="ututyu" localSheetId="6">[16]J!#REF!</definedName>
    <definedName name="ututyu">[16]J!#REF!</definedName>
    <definedName name="Vertical_Not_Selected" localSheetId="6">#REF!</definedName>
    <definedName name="Vertical_Not_Selected" localSheetId="10">#REF!</definedName>
    <definedName name="Vertical_Not_Selected">#REF!</definedName>
    <definedName name="vij" localSheetId="6">#REF!</definedName>
    <definedName name="vij" localSheetId="10">#REF!</definedName>
    <definedName name="vij">#REF!</definedName>
    <definedName name="w" localSheetId="4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" localSheetId="5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" localSheetId="6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" localSheetId="7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" localSheetId="8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" localSheetId="9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" localSheetId="10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" localSheetId="11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" localSheetId="0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" localSheetId="1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" localSheetId="2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" localSheetId="3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IP_944" localSheetId="6">#REF!</definedName>
    <definedName name="WIP_944" localSheetId="10">#REF!</definedName>
    <definedName name="WIP_944">#REF!</definedName>
    <definedName name="WIPComments" localSheetId="6">#REF!</definedName>
    <definedName name="WIPComments" localSheetId="10">#REF!</definedName>
    <definedName name="WIPComments">#REF!</definedName>
    <definedName name="WIPMacroStart" localSheetId="6">#REF!</definedName>
    <definedName name="WIPMacroStart" localSheetId="10">#REF!</definedName>
    <definedName name="WIPMacroStart">#REF!</definedName>
    <definedName name="wrn.ARR._.Forms." localSheetId="4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5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6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7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8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9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10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1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0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2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localSheetId="3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Output." localSheetId="4" hidden="1">{#N/A,#N/A,FALSE,"2000-01 Form 1.3a";#N/A,#N/A,FALSE,"H1 2001-02 Form 1.3a";#N/A,#N/A,FALSE,"H2 2001-02 Form 1.3a";#N/A,#N/A,FALSE,"2001-02 Form 1.3a";#N/A,#N/A,FALSE,"2002-03 Form 1.3a"}</definedName>
    <definedName name="wrn.ARR._.Output." localSheetId="5" hidden="1">{#N/A,#N/A,FALSE,"2000-01 Form 1.3a";#N/A,#N/A,FALSE,"H1 2001-02 Form 1.3a";#N/A,#N/A,FALSE,"H2 2001-02 Form 1.3a";#N/A,#N/A,FALSE,"2001-02 Form 1.3a";#N/A,#N/A,FALSE,"2002-03 Form 1.3a"}</definedName>
    <definedName name="wrn.ARR._.Output." localSheetId="6" hidden="1">{#N/A,#N/A,FALSE,"2000-01 Form 1.3a";#N/A,#N/A,FALSE,"H1 2001-02 Form 1.3a";#N/A,#N/A,FALSE,"H2 2001-02 Form 1.3a";#N/A,#N/A,FALSE,"2001-02 Form 1.3a";#N/A,#N/A,FALSE,"2002-03 Form 1.3a"}</definedName>
    <definedName name="wrn.ARR._.Output." localSheetId="7" hidden="1">{#N/A,#N/A,FALSE,"2000-01 Form 1.3a";#N/A,#N/A,FALSE,"H1 2001-02 Form 1.3a";#N/A,#N/A,FALSE,"H2 2001-02 Form 1.3a";#N/A,#N/A,FALSE,"2001-02 Form 1.3a";#N/A,#N/A,FALSE,"2002-03 Form 1.3a"}</definedName>
    <definedName name="wrn.ARR._.Output." localSheetId="8" hidden="1">{#N/A,#N/A,FALSE,"2000-01 Form 1.3a";#N/A,#N/A,FALSE,"H1 2001-02 Form 1.3a";#N/A,#N/A,FALSE,"H2 2001-02 Form 1.3a";#N/A,#N/A,FALSE,"2001-02 Form 1.3a";#N/A,#N/A,FALSE,"2002-03 Form 1.3a"}</definedName>
    <definedName name="wrn.ARR._.Output." localSheetId="9" hidden="1">{#N/A,#N/A,FALSE,"2000-01 Form 1.3a";#N/A,#N/A,FALSE,"H1 2001-02 Form 1.3a";#N/A,#N/A,FALSE,"H2 2001-02 Form 1.3a";#N/A,#N/A,FALSE,"2001-02 Form 1.3a";#N/A,#N/A,FALSE,"2002-03 Form 1.3a"}</definedName>
    <definedName name="wrn.ARR._.Output." localSheetId="10" hidden="1">{#N/A,#N/A,FALSE,"2000-01 Form 1.3a";#N/A,#N/A,FALSE,"H1 2001-02 Form 1.3a";#N/A,#N/A,FALSE,"H2 2001-02 Form 1.3a";#N/A,#N/A,FALSE,"2001-02 Form 1.3a";#N/A,#N/A,FALSE,"2002-03 Form 1.3a"}</definedName>
    <definedName name="wrn.ARR._.Output." localSheetId="11" hidden="1">{#N/A,#N/A,FALSE,"2000-01 Form 1.3a";#N/A,#N/A,FALSE,"H1 2001-02 Form 1.3a";#N/A,#N/A,FALSE,"H2 2001-02 Form 1.3a";#N/A,#N/A,FALSE,"2001-02 Form 1.3a";#N/A,#N/A,FALSE,"2002-03 Form 1.3a"}</definedName>
    <definedName name="wrn.ARR._.Output." localSheetId="0" hidden="1">{#N/A,#N/A,FALSE,"2000-01 Form 1.3a";#N/A,#N/A,FALSE,"H1 2001-02 Form 1.3a";#N/A,#N/A,FALSE,"H2 2001-02 Form 1.3a";#N/A,#N/A,FALSE,"2001-02 Form 1.3a";#N/A,#N/A,FALSE,"2002-03 Form 1.3a"}</definedName>
    <definedName name="wrn.ARR._.Output." localSheetId="1" hidden="1">{#N/A,#N/A,FALSE,"2000-01 Form 1.3a";#N/A,#N/A,FALSE,"H1 2001-02 Form 1.3a";#N/A,#N/A,FALSE,"H2 2001-02 Form 1.3a";#N/A,#N/A,FALSE,"2001-02 Form 1.3a";#N/A,#N/A,FALSE,"2002-03 Form 1.3a"}</definedName>
    <definedName name="wrn.ARR._.Output." localSheetId="2" hidden="1">{#N/A,#N/A,FALSE,"2000-01 Form 1.3a";#N/A,#N/A,FALSE,"H1 2001-02 Form 1.3a";#N/A,#N/A,FALSE,"H2 2001-02 Form 1.3a";#N/A,#N/A,FALSE,"2001-02 Form 1.3a";#N/A,#N/A,FALSE,"2002-03 Form 1.3a"}</definedName>
    <definedName name="wrn.ARR._.Output." localSheetId="3" hidden="1">{#N/A,#N/A,FALSE,"2000-01 Form 1.3a";#N/A,#N/A,FALSE,"H1 2001-02 Form 1.3a";#N/A,#N/A,FALSE,"H2 2001-02 Form 1.3a";#N/A,#N/A,FALSE,"2001-02 Form 1.3a";#N/A,#N/A,FALSE,"2002-03 Form 1.3a"}</definedName>
    <definedName name="wrn.ARR._.Output." hidden="1">{#N/A,#N/A,FALSE,"2000-01 Form 1.3a";#N/A,#N/A,FALSE,"H1 2001-02 Form 1.3a";#N/A,#N/A,FALSE,"H2 2001-02 Form 1.3a";#N/A,#N/A,FALSE,"2001-02 Form 1.3a";#N/A,#N/A,FALSE,"2002-03 Form 1.3a"}</definedName>
    <definedName name="wrn.Consolidated._.report._.on._.all._.companies." localSheetId="4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5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6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7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8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9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10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11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0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1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2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localSheetId="3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Output._.forms." localSheetId="4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5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6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7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8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9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10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11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0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1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2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localSheetId="3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Forms." localSheetId="4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5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6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7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8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9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10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11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0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1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2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localSheetId="3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PP." localSheetId="4" hidden="1">{#N/A,#N/A,FALSE,"2002-03 Form 1.3a";#N/A,#N/A,FALSE,"2003-04 Form 1.3a";#N/A,#N/A,FALSE,"Avai- CY";#N/A,#N/A,FALSE,"Avai- EY";#N/A,#N/A,FALSE,"Demand vs Availability"}</definedName>
    <definedName name="wrn.PP." localSheetId="5" hidden="1">{#N/A,#N/A,FALSE,"2002-03 Form 1.3a";#N/A,#N/A,FALSE,"2003-04 Form 1.3a";#N/A,#N/A,FALSE,"Avai- CY";#N/A,#N/A,FALSE,"Avai- EY";#N/A,#N/A,FALSE,"Demand vs Availability"}</definedName>
    <definedName name="wrn.PP." localSheetId="6" hidden="1">{#N/A,#N/A,FALSE,"2002-03 Form 1.3a";#N/A,#N/A,FALSE,"2003-04 Form 1.3a";#N/A,#N/A,FALSE,"Avai- CY";#N/A,#N/A,FALSE,"Avai- EY";#N/A,#N/A,FALSE,"Demand vs Availability"}</definedName>
    <definedName name="wrn.PP." localSheetId="7" hidden="1">{#N/A,#N/A,FALSE,"2002-03 Form 1.3a";#N/A,#N/A,FALSE,"2003-04 Form 1.3a";#N/A,#N/A,FALSE,"Avai- CY";#N/A,#N/A,FALSE,"Avai- EY";#N/A,#N/A,FALSE,"Demand vs Availability"}</definedName>
    <definedName name="wrn.PP." localSheetId="8" hidden="1">{#N/A,#N/A,FALSE,"2002-03 Form 1.3a";#N/A,#N/A,FALSE,"2003-04 Form 1.3a";#N/A,#N/A,FALSE,"Avai- CY";#N/A,#N/A,FALSE,"Avai- EY";#N/A,#N/A,FALSE,"Demand vs Availability"}</definedName>
    <definedName name="wrn.PP." localSheetId="9" hidden="1">{#N/A,#N/A,FALSE,"2002-03 Form 1.3a";#N/A,#N/A,FALSE,"2003-04 Form 1.3a";#N/A,#N/A,FALSE,"Avai- CY";#N/A,#N/A,FALSE,"Avai- EY";#N/A,#N/A,FALSE,"Demand vs Availability"}</definedName>
    <definedName name="wrn.PP." localSheetId="10" hidden="1">{#N/A,#N/A,FALSE,"2002-03 Form 1.3a";#N/A,#N/A,FALSE,"2003-04 Form 1.3a";#N/A,#N/A,FALSE,"Avai- CY";#N/A,#N/A,FALSE,"Avai- EY";#N/A,#N/A,FALSE,"Demand vs Availability"}</definedName>
    <definedName name="wrn.PP." localSheetId="11" hidden="1">{#N/A,#N/A,FALSE,"2002-03 Form 1.3a";#N/A,#N/A,FALSE,"2003-04 Form 1.3a";#N/A,#N/A,FALSE,"Avai- CY";#N/A,#N/A,FALSE,"Avai- EY";#N/A,#N/A,FALSE,"Demand vs Availability"}</definedName>
    <definedName name="wrn.PP." localSheetId="0" hidden="1">{#N/A,#N/A,FALSE,"2002-03 Form 1.3a";#N/A,#N/A,FALSE,"2003-04 Form 1.3a";#N/A,#N/A,FALSE,"Avai- CY";#N/A,#N/A,FALSE,"Avai- EY";#N/A,#N/A,FALSE,"Demand vs Availability"}</definedName>
    <definedName name="wrn.PP." localSheetId="1" hidden="1">{#N/A,#N/A,FALSE,"2002-03 Form 1.3a";#N/A,#N/A,FALSE,"2003-04 Form 1.3a";#N/A,#N/A,FALSE,"Avai- CY";#N/A,#N/A,FALSE,"Avai- EY";#N/A,#N/A,FALSE,"Demand vs Availability"}</definedName>
    <definedName name="wrn.PP." localSheetId="2" hidden="1">{#N/A,#N/A,FALSE,"2002-03 Form 1.3a";#N/A,#N/A,FALSE,"2003-04 Form 1.3a";#N/A,#N/A,FALSE,"Avai- CY";#N/A,#N/A,FALSE,"Avai- EY";#N/A,#N/A,FALSE,"Demand vs Availability"}</definedName>
    <definedName name="wrn.PP." localSheetId="3" hidden="1">{#N/A,#N/A,FALSE,"2002-03 Form 1.3a";#N/A,#N/A,FALSE,"2003-04 Form 1.3a";#N/A,#N/A,FALSE,"Avai- CY";#N/A,#N/A,FALSE,"Avai- EY";#N/A,#N/A,FALSE,"Demand vs Availability"}</definedName>
    <definedName name="wrn.PP." hidden="1">{#N/A,#N/A,FALSE,"2002-03 Form 1.3a";#N/A,#N/A,FALSE,"2003-04 Form 1.3a";#N/A,#N/A,FALSE,"Avai- CY";#N/A,#N/A,FALSE,"Avai- EY";#N/A,#N/A,FALSE,"Demand vs Availability"}</definedName>
    <definedName name="wrn.Reports._.of._.NPDCL." localSheetId="4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5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6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7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8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9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10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11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0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1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2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localSheetId="3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x" localSheetId="4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x" localSheetId="5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x" localSheetId="6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x" localSheetId="7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x" localSheetId="8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x" localSheetId="9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x" localSheetId="10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x" localSheetId="11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x" localSheetId="0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x" localSheetId="1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x" localSheetId="2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x" localSheetId="3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x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X1_" localSheetId="6">#REF!</definedName>
    <definedName name="X1_" localSheetId="10">#REF!</definedName>
    <definedName name="X1_">#REF!</definedName>
    <definedName name="y" localSheetId="6">#REF!</definedName>
    <definedName name="y" localSheetId="10">#REF!</definedName>
    <definedName name="y">#REF!</definedName>
    <definedName name="Y122_">[1]DLC!$HR$109</definedName>
    <definedName name="YEAR" localSheetId="6">#REF!</definedName>
    <definedName name="YEAR" localSheetId="10">#REF!</definedName>
    <definedName name="YEAR">#REF!</definedName>
    <definedName name="YEARLY">[7]TWELVE!$A$3:$Q$445</definedName>
    <definedName name="yrtyrty" localSheetId="6">[16]J!#REF!</definedName>
    <definedName name="yrtyrty">[16]J!#REF!</definedName>
    <definedName name="YTPI" localSheetId="6">#REF!</definedName>
    <definedName name="YTPI" localSheetId="10">#REF!</definedName>
    <definedName name="YTPI">#REF!</definedName>
    <definedName name="ytututrtyuu" localSheetId="6">#REF!</definedName>
    <definedName name="ytututrtyuu">#REF!</definedName>
    <definedName name="yty6767" localSheetId="6">[16]J!#REF!</definedName>
    <definedName name="yty6767">[16]J!#REF!</definedName>
    <definedName name="ytyrtyr" localSheetId="6">#REF!</definedName>
    <definedName name="ytyrtyr">#REF!</definedName>
    <definedName name="yuiyui" localSheetId="6">#REF!</definedName>
    <definedName name="yuiyui">#REF!</definedName>
    <definedName name="yutyutyu" localSheetId="6">#REF!</definedName>
    <definedName name="yutyutyu">#REF!</definedName>
    <definedName name="yutyutyuytu" localSheetId="6">#REF!</definedName>
    <definedName name="yutyutyuytu">#REF!</definedName>
    <definedName name="z" localSheetId="6">#REF!</definedName>
    <definedName name="z" localSheetId="10">#REF!</definedName>
    <definedName name="z">#REF!</definedName>
    <definedName name="zÀ" localSheetId="6">[16]J!#REF!</definedName>
    <definedName name="zÀ" localSheetId="10">[16]J!#REF!</definedName>
    <definedName name="zÀ">[16]J!#REF!</definedName>
    <definedName name="ZÀ80" localSheetId="6">#REF!</definedName>
    <definedName name="ZÀ80" localSheetId="10">#REF!</definedName>
    <definedName name="ZÀ80">#REF!</definedName>
    <definedName name="zÀzÀ" localSheetId="6">#REF!</definedName>
    <definedName name="zÀzÀ" localSheetId="10">#REF!</definedName>
    <definedName name="zÀzÀ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2" l="1"/>
  <c r="G14" i="12"/>
  <c r="F14" i="12"/>
  <c r="E13" i="12"/>
  <c r="L13" i="12" s="1"/>
  <c r="L12" i="12"/>
  <c r="E12" i="12"/>
  <c r="E11" i="12"/>
  <c r="L11" i="12" s="1"/>
  <c r="E10" i="12"/>
  <c r="L10" i="12" s="1"/>
  <c r="E9" i="12"/>
  <c r="L9" i="12" s="1"/>
  <c r="L8" i="12"/>
  <c r="E8" i="12"/>
  <c r="E7" i="12"/>
  <c r="L7" i="12" s="1"/>
  <c r="L6" i="12"/>
  <c r="E6" i="12"/>
  <c r="E14" i="12" s="1"/>
  <c r="L14" i="12" s="1"/>
  <c r="M44" i="11"/>
  <c r="L44" i="11"/>
  <c r="K44" i="11"/>
  <c r="J44" i="11"/>
  <c r="I44" i="11"/>
  <c r="H44" i="11"/>
  <c r="G44" i="11"/>
  <c r="G45" i="11" s="1"/>
  <c r="F44" i="11"/>
  <c r="E44" i="11"/>
  <c r="D44" i="11"/>
  <c r="D45" i="11" s="1"/>
  <c r="L43" i="11"/>
  <c r="S43" i="11" s="1"/>
  <c r="K43" i="11"/>
  <c r="K45" i="11" s="1"/>
  <c r="G43" i="11"/>
  <c r="E43" i="11"/>
  <c r="E45" i="11" s="1"/>
  <c r="D43" i="11"/>
  <c r="S42" i="11"/>
  <c r="M42" i="11"/>
  <c r="T42" i="11" s="1"/>
  <c r="I42" i="11"/>
  <c r="F42" i="11"/>
  <c r="H42" i="11" s="1"/>
  <c r="J42" i="11" s="1"/>
  <c r="S41" i="11"/>
  <c r="I41" i="11"/>
  <c r="M41" i="11" s="1"/>
  <c r="T41" i="11" s="1"/>
  <c r="F41" i="11"/>
  <c r="H41" i="11" s="1"/>
  <c r="J41" i="11" s="1"/>
  <c r="S40" i="11"/>
  <c r="I40" i="11"/>
  <c r="M40" i="11" s="1"/>
  <c r="T40" i="11" s="1"/>
  <c r="H40" i="11"/>
  <c r="J40" i="11" s="1"/>
  <c r="F40" i="11"/>
  <c r="S39" i="11"/>
  <c r="M39" i="11"/>
  <c r="T39" i="11" s="1"/>
  <c r="I39" i="11"/>
  <c r="H39" i="11"/>
  <c r="J39" i="11" s="1"/>
  <c r="F39" i="11"/>
  <c r="S38" i="11"/>
  <c r="M38" i="11"/>
  <c r="T38" i="11" s="1"/>
  <c r="I38" i="11"/>
  <c r="F38" i="11"/>
  <c r="H38" i="11" s="1"/>
  <c r="J38" i="11" s="1"/>
  <c r="S37" i="11"/>
  <c r="J37" i="11"/>
  <c r="I37" i="11"/>
  <c r="M37" i="11" s="1"/>
  <c r="T37" i="11" s="1"/>
  <c r="H37" i="11"/>
  <c r="F37" i="11"/>
  <c r="T36" i="11"/>
  <c r="S36" i="11"/>
  <c r="M36" i="11"/>
  <c r="I36" i="11"/>
  <c r="H36" i="11"/>
  <c r="J36" i="11" s="1"/>
  <c r="F36" i="11"/>
  <c r="S35" i="11"/>
  <c r="M35" i="11"/>
  <c r="T35" i="11" s="1"/>
  <c r="I35" i="11"/>
  <c r="F35" i="11"/>
  <c r="H35" i="11" s="1"/>
  <c r="J35" i="11" s="1"/>
  <c r="T34" i="11"/>
  <c r="S34" i="11"/>
  <c r="M34" i="11"/>
  <c r="I34" i="11"/>
  <c r="F34" i="11"/>
  <c r="H34" i="11" s="1"/>
  <c r="J34" i="11" s="1"/>
  <c r="S33" i="11"/>
  <c r="J33" i="11"/>
  <c r="I33" i="11"/>
  <c r="M33" i="11" s="1"/>
  <c r="T33" i="11" s="1"/>
  <c r="H33" i="11"/>
  <c r="F33" i="11"/>
  <c r="S32" i="11"/>
  <c r="I32" i="11"/>
  <c r="M32" i="11" s="1"/>
  <c r="T32" i="11" s="1"/>
  <c r="F32" i="11"/>
  <c r="H32" i="11" s="1"/>
  <c r="J32" i="11" s="1"/>
  <c r="S31" i="11"/>
  <c r="M31" i="11"/>
  <c r="T31" i="11" s="1"/>
  <c r="I31" i="11"/>
  <c r="F31" i="11"/>
  <c r="H31" i="11" s="1"/>
  <c r="J31" i="11" s="1"/>
  <c r="S30" i="11"/>
  <c r="M30" i="11"/>
  <c r="T30" i="11" s="1"/>
  <c r="I30" i="11"/>
  <c r="F30" i="11"/>
  <c r="H30" i="11" s="1"/>
  <c r="J30" i="11" s="1"/>
  <c r="S29" i="11"/>
  <c r="J29" i="11"/>
  <c r="I29" i="11"/>
  <c r="M29" i="11" s="1"/>
  <c r="T29" i="11" s="1"/>
  <c r="H29" i="11"/>
  <c r="F29" i="11"/>
  <c r="S28" i="11"/>
  <c r="I28" i="11"/>
  <c r="M28" i="11" s="1"/>
  <c r="T28" i="11" s="1"/>
  <c r="H28" i="11"/>
  <c r="J28" i="11" s="1"/>
  <c r="F28" i="11"/>
  <c r="S27" i="11"/>
  <c r="M27" i="11"/>
  <c r="T27" i="11" s="1"/>
  <c r="I27" i="11"/>
  <c r="H27" i="11"/>
  <c r="J27" i="11" s="1"/>
  <c r="F27" i="11"/>
  <c r="S26" i="11"/>
  <c r="M26" i="11"/>
  <c r="T26" i="11" s="1"/>
  <c r="I26" i="11"/>
  <c r="F26" i="11"/>
  <c r="H26" i="11" s="1"/>
  <c r="J26" i="11" s="1"/>
  <c r="S25" i="11"/>
  <c r="J25" i="11"/>
  <c r="I25" i="11"/>
  <c r="M25" i="11" s="1"/>
  <c r="T25" i="11" s="1"/>
  <c r="H25" i="11"/>
  <c r="F25" i="11"/>
  <c r="T24" i="11"/>
  <c r="S24" i="11"/>
  <c r="M24" i="11"/>
  <c r="I24" i="11"/>
  <c r="H24" i="11"/>
  <c r="J24" i="11" s="1"/>
  <c r="F24" i="11"/>
  <c r="S23" i="11"/>
  <c r="M23" i="11"/>
  <c r="T23" i="11" s="1"/>
  <c r="I23" i="11"/>
  <c r="F23" i="11"/>
  <c r="H23" i="11" s="1"/>
  <c r="J23" i="11" s="1"/>
  <c r="S22" i="11"/>
  <c r="I22" i="11"/>
  <c r="M22" i="11" s="1"/>
  <c r="T22" i="11" s="1"/>
  <c r="F22" i="11"/>
  <c r="H22" i="11" s="1"/>
  <c r="J22" i="11" s="1"/>
  <c r="S21" i="11"/>
  <c r="J21" i="11"/>
  <c r="I21" i="11"/>
  <c r="M21" i="11" s="1"/>
  <c r="T21" i="11" s="1"/>
  <c r="H21" i="11"/>
  <c r="F21" i="11"/>
  <c r="S20" i="11"/>
  <c r="I20" i="11"/>
  <c r="M20" i="11" s="1"/>
  <c r="T20" i="11" s="1"/>
  <c r="F20" i="11"/>
  <c r="H20" i="11" s="1"/>
  <c r="J20" i="11" s="1"/>
  <c r="S19" i="11"/>
  <c r="M19" i="11"/>
  <c r="T19" i="11" s="1"/>
  <c r="I19" i="11"/>
  <c r="F19" i="11"/>
  <c r="H19" i="11" s="1"/>
  <c r="J19" i="11" s="1"/>
  <c r="S18" i="11"/>
  <c r="M18" i="11"/>
  <c r="T18" i="11" s="1"/>
  <c r="I18" i="11"/>
  <c r="F18" i="11"/>
  <c r="H18" i="11" s="1"/>
  <c r="J18" i="11" s="1"/>
  <c r="S17" i="11"/>
  <c r="I17" i="11"/>
  <c r="M17" i="11" s="1"/>
  <c r="T17" i="11" s="1"/>
  <c r="H17" i="11"/>
  <c r="J17" i="11" s="1"/>
  <c r="F17" i="11"/>
  <c r="S16" i="11"/>
  <c r="I16" i="11"/>
  <c r="M16" i="11" s="1"/>
  <c r="T16" i="11" s="1"/>
  <c r="H16" i="11"/>
  <c r="J16" i="11" s="1"/>
  <c r="F16" i="11"/>
  <c r="S15" i="11"/>
  <c r="M15" i="11"/>
  <c r="T15" i="11" s="1"/>
  <c r="I15" i="11"/>
  <c r="H15" i="11"/>
  <c r="J15" i="11" s="1"/>
  <c r="F15" i="11"/>
  <c r="S14" i="11"/>
  <c r="M14" i="11"/>
  <c r="T14" i="11" s="1"/>
  <c r="I14" i="11"/>
  <c r="F14" i="11"/>
  <c r="H14" i="11" s="1"/>
  <c r="J14" i="11" s="1"/>
  <c r="S13" i="11"/>
  <c r="J13" i="11"/>
  <c r="I13" i="11"/>
  <c r="M13" i="11" s="1"/>
  <c r="T13" i="11" s="1"/>
  <c r="H13" i="11"/>
  <c r="F13" i="11"/>
  <c r="T12" i="11"/>
  <c r="S12" i="11"/>
  <c r="M12" i="11"/>
  <c r="I12" i="11"/>
  <c r="H12" i="11"/>
  <c r="J12" i="11" s="1"/>
  <c r="F12" i="11"/>
  <c r="S11" i="11"/>
  <c r="M11" i="11"/>
  <c r="T11" i="11" s="1"/>
  <c r="I11" i="11"/>
  <c r="F11" i="11"/>
  <c r="H11" i="11" s="1"/>
  <c r="J11" i="11" s="1"/>
  <c r="S10" i="11"/>
  <c r="I10" i="11"/>
  <c r="M10" i="11" s="1"/>
  <c r="T10" i="11" s="1"/>
  <c r="F10" i="11"/>
  <c r="H10" i="11" s="1"/>
  <c r="J10" i="11" s="1"/>
  <c r="S9" i="11"/>
  <c r="J9" i="11"/>
  <c r="I9" i="11"/>
  <c r="M9" i="11" s="1"/>
  <c r="T9" i="11" s="1"/>
  <c r="H9" i="11"/>
  <c r="F9" i="11"/>
  <c r="S8" i="11"/>
  <c r="I8" i="11"/>
  <c r="M8" i="11" s="1"/>
  <c r="T8" i="11" s="1"/>
  <c r="F8" i="11"/>
  <c r="H8" i="11" s="1"/>
  <c r="J8" i="11" s="1"/>
  <c r="S7" i="11"/>
  <c r="M7" i="11"/>
  <c r="I7" i="11"/>
  <c r="F7" i="11"/>
  <c r="F43" i="11" s="1"/>
  <c r="F159" i="10"/>
  <c r="K23" i="10"/>
  <c r="J23" i="10"/>
  <c r="G23" i="10"/>
  <c r="F23" i="10"/>
  <c r="E23" i="10"/>
  <c r="Q23" i="10" s="1"/>
  <c r="D23" i="10"/>
  <c r="I22" i="10"/>
  <c r="M22" i="10" s="1"/>
  <c r="AH22" i="10" s="1"/>
  <c r="H22" i="10"/>
  <c r="L22" i="10" s="1"/>
  <c r="L21" i="10"/>
  <c r="I21" i="10"/>
  <c r="M21" i="10" s="1"/>
  <c r="AH21" i="10" s="1"/>
  <c r="H21" i="10"/>
  <c r="Q20" i="10"/>
  <c r="I20" i="10"/>
  <c r="M20" i="10" s="1"/>
  <c r="AH20" i="10" s="1"/>
  <c r="H20" i="10"/>
  <c r="L20" i="10" s="1"/>
  <c r="Q19" i="10"/>
  <c r="L19" i="10"/>
  <c r="I19" i="10"/>
  <c r="M19" i="10" s="1"/>
  <c r="AH19" i="10" s="1"/>
  <c r="H19" i="10"/>
  <c r="I18" i="10"/>
  <c r="M18" i="10" s="1"/>
  <c r="AH18" i="10" s="1"/>
  <c r="H18" i="10"/>
  <c r="L18" i="10" s="1"/>
  <c r="I17" i="10"/>
  <c r="M17" i="10" s="1"/>
  <c r="AH17" i="10" s="1"/>
  <c r="H17" i="10"/>
  <c r="L17" i="10" s="1"/>
  <c r="Q16" i="10"/>
  <c r="I16" i="10"/>
  <c r="M16" i="10" s="1"/>
  <c r="AH16" i="10" s="1"/>
  <c r="H16" i="10"/>
  <c r="L16" i="10" s="1"/>
  <c r="Q15" i="10"/>
  <c r="I15" i="10"/>
  <c r="M15" i="10" s="1"/>
  <c r="AH15" i="10" s="1"/>
  <c r="H15" i="10"/>
  <c r="L15" i="10" s="1"/>
  <c r="AH14" i="10"/>
  <c r="M14" i="10"/>
  <c r="I14" i="10"/>
  <c r="H14" i="10"/>
  <c r="L14" i="10" s="1"/>
  <c r="I13" i="10"/>
  <c r="M13" i="10" s="1"/>
  <c r="H13" i="10"/>
  <c r="L13" i="10" s="1"/>
  <c r="I12" i="10"/>
  <c r="I23" i="10" s="1"/>
  <c r="H12" i="10"/>
  <c r="H23" i="10" s="1"/>
  <c r="I11" i="10"/>
  <c r="M11" i="10" s="1"/>
  <c r="AH11" i="10" s="1"/>
  <c r="H11" i="10"/>
  <c r="L11" i="10" s="1"/>
  <c r="I10" i="10"/>
  <c r="M10" i="10" s="1"/>
  <c r="AH10" i="10" s="1"/>
  <c r="H10" i="10"/>
  <c r="L10" i="10" s="1"/>
  <c r="M9" i="10"/>
  <c r="AH9" i="10" s="1"/>
  <c r="L9" i="10"/>
  <c r="I9" i="10"/>
  <c r="H9" i="10"/>
  <c r="Q8" i="10"/>
  <c r="I8" i="10"/>
  <c r="M8" i="10" s="1"/>
  <c r="AH8" i="10" s="1"/>
  <c r="H8" i="10"/>
  <c r="L8" i="10" s="1"/>
  <c r="Q7" i="10"/>
  <c r="M7" i="10"/>
  <c r="AH7" i="10" s="1"/>
  <c r="L7" i="10"/>
  <c r="I7" i="10"/>
  <c r="H7" i="10"/>
  <c r="AC23" i="9"/>
  <c r="AB23" i="9"/>
  <c r="AA23" i="9"/>
  <c r="Z23" i="9"/>
  <c r="Y23" i="9"/>
  <c r="X23" i="9"/>
  <c r="W23" i="9"/>
  <c r="V23" i="9"/>
  <c r="U23" i="9"/>
  <c r="T23" i="9"/>
  <c r="O23" i="9"/>
  <c r="N23" i="9"/>
  <c r="M23" i="9"/>
  <c r="L23" i="9"/>
  <c r="K23" i="9"/>
  <c r="J23" i="9"/>
  <c r="G23" i="9"/>
  <c r="F23" i="9"/>
  <c r="E23" i="9"/>
  <c r="D23" i="9"/>
  <c r="R22" i="9"/>
  <c r="AD22" i="9" s="1"/>
  <c r="Q22" i="9"/>
  <c r="P22" i="9"/>
  <c r="I22" i="9"/>
  <c r="S22" i="9" s="1"/>
  <c r="AE22" i="9" s="1"/>
  <c r="H22" i="9"/>
  <c r="Q21" i="9"/>
  <c r="P21" i="9"/>
  <c r="I21" i="9"/>
  <c r="S21" i="9" s="1"/>
  <c r="AE21" i="9" s="1"/>
  <c r="H21" i="9"/>
  <c r="R21" i="9" s="1"/>
  <c r="AD21" i="9" s="1"/>
  <c r="R20" i="9"/>
  <c r="AD20" i="9" s="1"/>
  <c r="Q20" i="9"/>
  <c r="S20" i="9" s="1"/>
  <c r="AE20" i="9" s="1"/>
  <c r="P20" i="9"/>
  <c r="I20" i="9"/>
  <c r="H20" i="9"/>
  <c r="R19" i="9"/>
  <c r="AD19" i="9" s="1"/>
  <c r="Q19" i="9"/>
  <c r="P19" i="9"/>
  <c r="I19" i="9"/>
  <c r="S19" i="9" s="1"/>
  <c r="AE19" i="9" s="1"/>
  <c r="H19" i="9"/>
  <c r="Q18" i="9"/>
  <c r="P18" i="9"/>
  <c r="I18" i="9"/>
  <c r="S18" i="9" s="1"/>
  <c r="AE18" i="9" s="1"/>
  <c r="H18" i="9"/>
  <c r="R18" i="9" s="1"/>
  <c r="AD18" i="9" s="1"/>
  <c r="R17" i="9"/>
  <c r="AD17" i="9" s="1"/>
  <c r="Q17" i="9"/>
  <c r="S17" i="9" s="1"/>
  <c r="AE17" i="9" s="1"/>
  <c r="P17" i="9"/>
  <c r="I17" i="9"/>
  <c r="H17" i="9"/>
  <c r="R16" i="9"/>
  <c r="AD16" i="9" s="1"/>
  <c r="Q16" i="9"/>
  <c r="P16" i="9"/>
  <c r="I16" i="9"/>
  <c r="S16" i="9" s="1"/>
  <c r="AE16" i="9" s="1"/>
  <c r="H16" i="9"/>
  <c r="Q15" i="9"/>
  <c r="P15" i="9"/>
  <c r="I15" i="9"/>
  <c r="S15" i="9" s="1"/>
  <c r="AE15" i="9" s="1"/>
  <c r="H15" i="9"/>
  <c r="R15" i="9" s="1"/>
  <c r="AD15" i="9" s="1"/>
  <c r="R14" i="9"/>
  <c r="AD14" i="9" s="1"/>
  <c r="Q14" i="9"/>
  <c r="S14" i="9" s="1"/>
  <c r="AE14" i="9" s="1"/>
  <c r="P14" i="9"/>
  <c r="I14" i="9"/>
  <c r="H14" i="9"/>
  <c r="R13" i="9"/>
  <c r="AD13" i="9" s="1"/>
  <c r="Q13" i="9"/>
  <c r="P13" i="9"/>
  <c r="I13" i="9"/>
  <c r="S13" i="9" s="1"/>
  <c r="AE13" i="9" s="1"/>
  <c r="H13" i="9"/>
  <c r="Q12" i="9"/>
  <c r="P12" i="9"/>
  <c r="I12" i="9"/>
  <c r="S12" i="9" s="1"/>
  <c r="AE12" i="9" s="1"/>
  <c r="H12" i="9"/>
  <c r="R12" i="9" s="1"/>
  <c r="AD12" i="9" s="1"/>
  <c r="R11" i="9"/>
  <c r="AD11" i="9" s="1"/>
  <c r="Q11" i="9"/>
  <c r="S11" i="9" s="1"/>
  <c r="AE11" i="9" s="1"/>
  <c r="P11" i="9"/>
  <c r="I11" i="9"/>
  <c r="H11" i="9"/>
  <c r="R10" i="9"/>
  <c r="AD10" i="9" s="1"/>
  <c r="Q10" i="9"/>
  <c r="P10" i="9"/>
  <c r="I10" i="9"/>
  <c r="S10" i="9" s="1"/>
  <c r="AE10" i="9" s="1"/>
  <c r="H10" i="9"/>
  <c r="Q9" i="9"/>
  <c r="S9" i="9" s="1"/>
  <c r="AE9" i="9" s="1"/>
  <c r="P9" i="9"/>
  <c r="I9" i="9"/>
  <c r="H9" i="9"/>
  <c r="R9" i="9" s="1"/>
  <c r="AD9" i="9" s="1"/>
  <c r="R8" i="9"/>
  <c r="AD8" i="9" s="1"/>
  <c r="Q8" i="9"/>
  <c r="S8" i="9" s="1"/>
  <c r="AE8" i="9" s="1"/>
  <c r="P8" i="9"/>
  <c r="I8" i="9"/>
  <c r="H8" i="9"/>
  <c r="R7" i="9"/>
  <c r="AD7" i="9" s="1"/>
  <c r="Q7" i="9"/>
  <c r="Q23" i="9" s="1"/>
  <c r="P7" i="9"/>
  <c r="P23" i="9" s="1"/>
  <c r="I7" i="9"/>
  <c r="S7" i="9" s="1"/>
  <c r="H7" i="9"/>
  <c r="H23" i="9" s="1"/>
  <c r="AF23" i="8"/>
  <c r="AC23" i="8"/>
  <c r="AB23" i="8"/>
  <c r="AA23" i="8"/>
  <c r="Z23" i="8"/>
  <c r="Y23" i="8"/>
  <c r="X23" i="8"/>
  <c r="W23" i="8"/>
  <c r="V23" i="8"/>
  <c r="U23" i="8"/>
  <c r="T23" i="8"/>
  <c r="O23" i="8"/>
  <c r="N23" i="8"/>
  <c r="M23" i="8"/>
  <c r="L23" i="8"/>
  <c r="K23" i="8"/>
  <c r="J23" i="8"/>
  <c r="G23" i="8"/>
  <c r="F23" i="8"/>
  <c r="E23" i="8"/>
  <c r="D23" i="8"/>
  <c r="Q22" i="8"/>
  <c r="P22" i="8"/>
  <c r="I22" i="8"/>
  <c r="S22" i="8" s="1"/>
  <c r="AE22" i="8" s="1"/>
  <c r="H22" i="8"/>
  <c r="R22" i="8" s="1"/>
  <c r="AD22" i="8" s="1"/>
  <c r="AE21" i="8"/>
  <c r="S21" i="8"/>
  <c r="Q21" i="8"/>
  <c r="P21" i="8"/>
  <c r="I21" i="8"/>
  <c r="H21" i="8"/>
  <c r="R21" i="8" s="1"/>
  <c r="AD21" i="8" s="1"/>
  <c r="Q20" i="8"/>
  <c r="S20" i="8" s="1"/>
  <c r="AE20" i="8" s="1"/>
  <c r="P20" i="8"/>
  <c r="R20" i="8" s="1"/>
  <c r="AD20" i="8" s="1"/>
  <c r="I20" i="8"/>
  <c r="H20" i="8"/>
  <c r="Q19" i="8"/>
  <c r="P19" i="8"/>
  <c r="I19" i="8"/>
  <c r="S19" i="8" s="1"/>
  <c r="AE19" i="8" s="1"/>
  <c r="H19" i="8"/>
  <c r="R19" i="8" s="1"/>
  <c r="AD19" i="8" s="1"/>
  <c r="Q18" i="8"/>
  <c r="P18" i="8"/>
  <c r="I18" i="8"/>
  <c r="S18" i="8" s="1"/>
  <c r="AE18" i="8" s="1"/>
  <c r="H18" i="8"/>
  <c r="Q17" i="8"/>
  <c r="S17" i="8" s="1"/>
  <c r="AE17" i="8" s="1"/>
  <c r="P17" i="8"/>
  <c r="R17" i="8" s="1"/>
  <c r="AD17" i="8" s="1"/>
  <c r="I17" i="8"/>
  <c r="H17" i="8"/>
  <c r="Q16" i="8"/>
  <c r="P16" i="8"/>
  <c r="I16" i="8"/>
  <c r="H16" i="8"/>
  <c r="R16" i="8" s="1"/>
  <c r="AD16" i="8" s="1"/>
  <c r="S15" i="8"/>
  <c r="AE15" i="8" s="1"/>
  <c r="Q15" i="8"/>
  <c r="P15" i="8"/>
  <c r="I15" i="8"/>
  <c r="H15" i="8"/>
  <c r="R15" i="8" s="1"/>
  <c r="AD15" i="8" s="1"/>
  <c r="Q14" i="8"/>
  <c r="P14" i="8"/>
  <c r="I14" i="8"/>
  <c r="H14" i="8"/>
  <c r="Q13" i="8"/>
  <c r="P13" i="8"/>
  <c r="I13" i="8"/>
  <c r="H13" i="8"/>
  <c r="R13" i="8" s="1"/>
  <c r="AD13" i="8" s="1"/>
  <c r="Q12" i="8"/>
  <c r="S12" i="8" s="1"/>
  <c r="AE12" i="8" s="1"/>
  <c r="P12" i="8"/>
  <c r="I12" i="8"/>
  <c r="H12" i="8"/>
  <c r="Q11" i="8"/>
  <c r="S11" i="8" s="1"/>
  <c r="AE11" i="8" s="1"/>
  <c r="P11" i="8"/>
  <c r="I11" i="8"/>
  <c r="H11" i="8"/>
  <c r="Q10" i="8"/>
  <c r="P10" i="8"/>
  <c r="I10" i="8"/>
  <c r="S10" i="8" s="1"/>
  <c r="AE10" i="8" s="1"/>
  <c r="H10" i="8"/>
  <c r="Q9" i="8"/>
  <c r="P9" i="8"/>
  <c r="I9" i="8"/>
  <c r="S9" i="8" s="1"/>
  <c r="AE9" i="8" s="1"/>
  <c r="H9" i="8"/>
  <c r="R9" i="8" s="1"/>
  <c r="AD9" i="8" s="1"/>
  <c r="Q8" i="8"/>
  <c r="S8" i="8" s="1"/>
  <c r="AE8" i="8" s="1"/>
  <c r="P8" i="8"/>
  <c r="I8" i="8"/>
  <c r="H8" i="8"/>
  <c r="Q7" i="8"/>
  <c r="Q23" i="8" s="1"/>
  <c r="P7" i="8"/>
  <c r="I7" i="8"/>
  <c r="H7" i="8"/>
  <c r="R7" i="8" s="1"/>
  <c r="T23" i="7"/>
  <c r="S23" i="7"/>
  <c r="O23" i="7"/>
  <c r="N23" i="7"/>
  <c r="M23" i="7"/>
  <c r="L23" i="7"/>
  <c r="K23" i="7"/>
  <c r="J23" i="7"/>
  <c r="H23" i="7"/>
  <c r="G23" i="7"/>
  <c r="F23" i="7"/>
  <c r="E23" i="7"/>
  <c r="D23" i="7"/>
  <c r="U22" i="7"/>
  <c r="Q22" i="7"/>
  <c r="V22" i="7" s="1"/>
  <c r="P22" i="7"/>
  <c r="U21" i="7"/>
  <c r="Q21" i="7"/>
  <c r="V21" i="7" s="1"/>
  <c r="P21" i="7"/>
  <c r="U20" i="7"/>
  <c r="Q20" i="7"/>
  <c r="V20" i="7" s="1"/>
  <c r="P20" i="7"/>
  <c r="U19" i="7"/>
  <c r="Q19" i="7"/>
  <c r="V19" i="7" s="1"/>
  <c r="P19" i="7"/>
  <c r="U18" i="7"/>
  <c r="Q18" i="7"/>
  <c r="V18" i="7" s="1"/>
  <c r="P18" i="7"/>
  <c r="U17" i="7"/>
  <c r="Q17" i="7"/>
  <c r="V17" i="7" s="1"/>
  <c r="P17" i="7"/>
  <c r="U16" i="7"/>
  <c r="Q16" i="7"/>
  <c r="V16" i="7" s="1"/>
  <c r="P16" i="7"/>
  <c r="U15" i="7"/>
  <c r="Q15" i="7"/>
  <c r="V15" i="7" s="1"/>
  <c r="P15" i="7"/>
  <c r="U14" i="7"/>
  <c r="Q14" i="7"/>
  <c r="V14" i="7" s="1"/>
  <c r="P14" i="7"/>
  <c r="U13" i="7"/>
  <c r="Q13" i="7"/>
  <c r="V13" i="7" s="1"/>
  <c r="P13" i="7"/>
  <c r="U12" i="7"/>
  <c r="Q12" i="7"/>
  <c r="V12" i="7" s="1"/>
  <c r="P12" i="7"/>
  <c r="U11" i="7"/>
  <c r="Q11" i="7"/>
  <c r="V11" i="7" s="1"/>
  <c r="P11" i="7"/>
  <c r="U10" i="7"/>
  <c r="Q10" i="7"/>
  <c r="V10" i="7" s="1"/>
  <c r="P10" i="7"/>
  <c r="U9" i="7"/>
  <c r="Q9" i="7"/>
  <c r="V9" i="7" s="1"/>
  <c r="P9" i="7"/>
  <c r="U8" i="7"/>
  <c r="P8" i="7"/>
  <c r="P23" i="7" s="1"/>
  <c r="P25" i="7" s="1"/>
  <c r="I8" i="7"/>
  <c r="I23" i="7" s="1"/>
  <c r="V7" i="7"/>
  <c r="U7" i="7"/>
  <c r="Q7" i="7"/>
  <c r="P7" i="7"/>
  <c r="AD23" i="6"/>
  <c r="AE23" i="6" s="1"/>
  <c r="AB23" i="6"/>
  <c r="AC23" i="6" s="1"/>
  <c r="Z23" i="6"/>
  <c r="AA23" i="6" s="1"/>
  <c r="Y23" i="6"/>
  <c r="X23" i="6"/>
  <c r="V23" i="6"/>
  <c r="W23" i="6" s="1"/>
  <c r="U23" i="6"/>
  <c r="T23" i="6"/>
  <c r="O23" i="6"/>
  <c r="N23" i="6"/>
  <c r="M23" i="6"/>
  <c r="L23" i="6"/>
  <c r="AB22" i="6" s="1"/>
  <c r="AC22" i="6" s="1"/>
  <c r="K23" i="6"/>
  <c r="J23" i="6"/>
  <c r="Z22" i="6" s="1"/>
  <c r="AA22" i="6" s="1"/>
  <c r="I23" i="6"/>
  <c r="H23" i="6"/>
  <c r="G23" i="6"/>
  <c r="F23" i="6"/>
  <c r="E23" i="6"/>
  <c r="D23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D22" i="6"/>
  <c r="AE22" i="6" s="1"/>
  <c r="Y22" i="6"/>
  <c r="X22" i="6"/>
  <c r="V22" i="6"/>
  <c r="W22" i="6" s="1"/>
  <c r="T22" i="6"/>
  <c r="U22" i="6" s="1"/>
  <c r="Q22" i="6"/>
  <c r="P22" i="6"/>
  <c r="Q21" i="6"/>
  <c r="P21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B20" i="6"/>
  <c r="AC20" i="6" s="1"/>
  <c r="Z20" i="6"/>
  <c r="AA20" i="6" s="1"/>
  <c r="X20" i="6"/>
  <c r="Y20" i="6" s="1"/>
  <c r="W20" i="6"/>
  <c r="V20" i="6"/>
  <c r="T20" i="6"/>
  <c r="U20" i="6" s="1"/>
  <c r="Q20" i="6"/>
  <c r="P20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D19" i="6"/>
  <c r="AE19" i="6" s="1"/>
  <c r="AB19" i="6"/>
  <c r="AC19" i="6" s="1"/>
  <c r="AA19" i="6"/>
  <c r="Z19" i="6"/>
  <c r="X19" i="6"/>
  <c r="Y19" i="6" s="1"/>
  <c r="W19" i="6"/>
  <c r="V19" i="6"/>
  <c r="T19" i="6"/>
  <c r="U19" i="6" s="1"/>
  <c r="Q19" i="6"/>
  <c r="AS20" i="6" s="1"/>
  <c r="P19" i="6"/>
  <c r="AR20" i="6" s="1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B18" i="6"/>
  <c r="AC18" i="6" s="1"/>
  <c r="AA18" i="6"/>
  <c r="Z18" i="6"/>
  <c r="X18" i="6"/>
  <c r="Y18" i="6" s="1"/>
  <c r="V18" i="6"/>
  <c r="W18" i="6" s="1"/>
  <c r="T18" i="6"/>
  <c r="U18" i="6" s="1"/>
  <c r="Q18" i="6"/>
  <c r="AS14" i="6" s="1"/>
  <c r="P18" i="6"/>
  <c r="AR14" i="6" s="1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B17" i="6"/>
  <c r="AC17" i="6" s="1"/>
  <c r="Z17" i="6"/>
  <c r="AA17" i="6" s="1"/>
  <c r="X17" i="6"/>
  <c r="Y17" i="6" s="1"/>
  <c r="W17" i="6"/>
  <c r="V17" i="6"/>
  <c r="T17" i="6"/>
  <c r="U17" i="6" s="1"/>
  <c r="Q17" i="6"/>
  <c r="AS19" i="6" s="1"/>
  <c r="P17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D16" i="6"/>
  <c r="AE16" i="6" s="1"/>
  <c r="AB16" i="6"/>
  <c r="AC16" i="6" s="1"/>
  <c r="AA16" i="6"/>
  <c r="Z16" i="6"/>
  <c r="X16" i="6"/>
  <c r="Y16" i="6" s="1"/>
  <c r="W16" i="6"/>
  <c r="V16" i="6"/>
  <c r="T16" i="6"/>
  <c r="U16" i="6" s="1"/>
  <c r="Q16" i="6"/>
  <c r="P16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B15" i="6"/>
  <c r="AC15" i="6" s="1"/>
  <c r="AA15" i="6"/>
  <c r="Z15" i="6"/>
  <c r="X15" i="6"/>
  <c r="Y15" i="6" s="1"/>
  <c r="V15" i="6"/>
  <c r="W15" i="6" s="1"/>
  <c r="T15" i="6"/>
  <c r="U15" i="6" s="1"/>
  <c r="Q15" i="6"/>
  <c r="AS10" i="6" s="1"/>
  <c r="P15" i="6"/>
  <c r="AR10" i="6" s="1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B14" i="6"/>
  <c r="AC14" i="6" s="1"/>
  <c r="Z14" i="6"/>
  <c r="AA14" i="6" s="1"/>
  <c r="X14" i="6"/>
  <c r="Y14" i="6" s="1"/>
  <c r="W14" i="6"/>
  <c r="V14" i="6"/>
  <c r="T14" i="6"/>
  <c r="U14" i="6" s="1"/>
  <c r="Q14" i="6"/>
  <c r="P14" i="6"/>
  <c r="AD13" i="6"/>
  <c r="AE13" i="6" s="1"/>
  <c r="AB13" i="6"/>
  <c r="AC13" i="6" s="1"/>
  <c r="Z13" i="6"/>
  <c r="AA13" i="6" s="1"/>
  <c r="Y13" i="6"/>
  <c r="X13" i="6"/>
  <c r="V13" i="6"/>
  <c r="W13" i="6" s="1"/>
  <c r="U13" i="6"/>
  <c r="T13" i="6"/>
  <c r="Q13" i="6"/>
  <c r="P13" i="6"/>
  <c r="AD12" i="6"/>
  <c r="AE12" i="6" s="1"/>
  <c r="AB12" i="6"/>
  <c r="AC12" i="6" s="1"/>
  <c r="AA12" i="6"/>
  <c r="Z12" i="6"/>
  <c r="X12" i="6"/>
  <c r="Y12" i="6" s="1"/>
  <c r="W12" i="6"/>
  <c r="V12" i="6"/>
  <c r="T12" i="6"/>
  <c r="U12" i="6" s="1"/>
  <c r="Q12" i="6"/>
  <c r="P12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B11" i="6"/>
  <c r="AC11" i="6" s="1"/>
  <c r="AA11" i="6"/>
  <c r="Z11" i="6"/>
  <c r="X11" i="6"/>
  <c r="Y11" i="6" s="1"/>
  <c r="V11" i="6"/>
  <c r="W11" i="6" s="1"/>
  <c r="T11" i="6"/>
  <c r="U11" i="6" s="1"/>
  <c r="Q11" i="6"/>
  <c r="AS9" i="6" s="1"/>
  <c r="P11" i="6"/>
  <c r="AR9" i="6" s="1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B10" i="6"/>
  <c r="AC10" i="6" s="1"/>
  <c r="Z10" i="6"/>
  <c r="AA10" i="6" s="1"/>
  <c r="X10" i="6"/>
  <c r="Y10" i="6" s="1"/>
  <c r="W10" i="6"/>
  <c r="V10" i="6"/>
  <c r="T10" i="6"/>
  <c r="U10" i="6" s="1"/>
  <c r="Q10" i="6"/>
  <c r="P10" i="6"/>
  <c r="AQ9" i="6"/>
  <c r="AP9" i="6"/>
  <c r="AO9" i="6"/>
  <c r="AN9" i="6"/>
  <c r="AM9" i="6"/>
  <c r="AL9" i="6"/>
  <c r="AK9" i="6"/>
  <c r="AJ9" i="6"/>
  <c r="AI9" i="6"/>
  <c r="AH9" i="6"/>
  <c r="AG9" i="6"/>
  <c r="AF9" i="6"/>
  <c r="AD9" i="6"/>
  <c r="AE9" i="6" s="1"/>
  <c r="AB9" i="6"/>
  <c r="AC9" i="6" s="1"/>
  <c r="AA9" i="6"/>
  <c r="Z9" i="6"/>
  <c r="X9" i="6"/>
  <c r="Y9" i="6" s="1"/>
  <c r="W9" i="6"/>
  <c r="V9" i="6"/>
  <c r="T9" i="6"/>
  <c r="U9" i="6" s="1"/>
  <c r="Q9" i="6"/>
  <c r="AS17" i="6" s="1"/>
  <c r="P9" i="6"/>
  <c r="AR17" i="6" s="1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B8" i="6"/>
  <c r="AC8" i="6" s="1"/>
  <c r="AA8" i="6"/>
  <c r="Z8" i="6"/>
  <c r="X8" i="6"/>
  <c r="Y8" i="6" s="1"/>
  <c r="V8" i="6"/>
  <c r="W8" i="6" s="1"/>
  <c r="T8" i="6"/>
  <c r="U8" i="6" s="1"/>
  <c r="Q8" i="6"/>
  <c r="AS7" i="6" s="1"/>
  <c r="P8" i="6"/>
  <c r="AR7" i="6" s="1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B7" i="6"/>
  <c r="AC7" i="6" s="1"/>
  <c r="Z7" i="6"/>
  <c r="AA7" i="6" s="1"/>
  <c r="X7" i="6"/>
  <c r="Y7" i="6" s="1"/>
  <c r="W7" i="6"/>
  <c r="V7" i="6"/>
  <c r="T7" i="6"/>
  <c r="U7" i="6" s="1"/>
  <c r="Q7" i="6"/>
  <c r="Q23" i="6" s="1"/>
  <c r="P7" i="6"/>
  <c r="P23" i="6" s="1"/>
  <c r="N12" i="5"/>
  <c r="M12" i="5"/>
  <c r="H12" i="5"/>
  <c r="G12" i="5"/>
  <c r="F12" i="5"/>
  <c r="E12" i="5"/>
  <c r="D12" i="5"/>
  <c r="C12" i="5"/>
  <c r="J10" i="5"/>
  <c r="L10" i="5" s="1"/>
  <c r="F10" i="5"/>
  <c r="E10" i="5"/>
  <c r="I10" i="5" s="1"/>
  <c r="G46" i="4"/>
  <c r="F46" i="4"/>
  <c r="P45" i="4"/>
  <c r="G45" i="4"/>
  <c r="F45" i="4"/>
  <c r="H37" i="4"/>
  <c r="AB27" i="4"/>
  <c r="X26" i="4"/>
  <c r="N26" i="4"/>
  <c r="M26" i="4"/>
  <c r="L26" i="4"/>
  <c r="K26" i="4"/>
  <c r="J26" i="4"/>
  <c r="I26" i="4"/>
  <c r="E26" i="4"/>
  <c r="D26" i="4"/>
  <c r="AF25" i="4"/>
  <c r="AG25" i="4" s="1"/>
  <c r="AE25" i="4"/>
  <c r="AD25" i="4"/>
  <c r="X25" i="4"/>
  <c r="P25" i="4"/>
  <c r="O25" i="4"/>
  <c r="G25" i="4"/>
  <c r="F25" i="4"/>
  <c r="AB25" i="4" s="1"/>
  <c r="AE24" i="4"/>
  <c r="AD24" i="4"/>
  <c r="AB24" i="4"/>
  <c r="X24" i="4"/>
  <c r="V24" i="4"/>
  <c r="T24" i="4"/>
  <c r="S24" i="4"/>
  <c r="U24" i="4" s="1"/>
  <c r="H24" i="4"/>
  <c r="AA24" i="4" s="1"/>
  <c r="AE23" i="4"/>
  <c r="AD23" i="4"/>
  <c r="AB23" i="4"/>
  <c r="Z23" i="4"/>
  <c r="X23" i="4"/>
  <c r="U23" i="4"/>
  <c r="S23" i="4"/>
  <c r="R23" i="4"/>
  <c r="Q23" i="4"/>
  <c r="H23" i="4"/>
  <c r="T23" i="4" s="1"/>
  <c r="AE22" i="4"/>
  <c r="AD22" i="4"/>
  <c r="AF22" i="4" s="1"/>
  <c r="AC22" i="4"/>
  <c r="AB22" i="4"/>
  <c r="Z22" i="4"/>
  <c r="X22" i="4"/>
  <c r="U22" i="4"/>
  <c r="T22" i="4"/>
  <c r="V22" i="4" s="1"/>
  <c r="AA22" i="4" s="1"/>
  <c r="S22" i="4"/>
  <c r="H22" i="4"/>
  <c r="AG21" i="4"/>
  <c r="AE21" i="4"/>
  <c r="AF21" i="4" s="1"/>
  <c r="AD21" i="4"/>
  <c r="AB21" i="4"/>
  <c r="Z21" i="4"/>
  <c r="X21" i="4"/>
  <c r="R21" i="4"/>
  <c r="Q21" i="4"/>
  <c r="P21" i="4"/>
  <c r="H21" i="4"/>
  <c r="T21" i="4" s="1"/>
  <c r="AG20" i="4"/>
  <c r="AG22" i="4" s="1"/>
  <c r="AE20" i="4"/>
  <c r="AD20" i="4"/>
  <c r="AF20" i="4" s="1"/>
  <c r="X20" i="4"/>
  <c r="P20" i="4"/>
  <c r="O20" i="4"/>
  <c r="S20" i="4" s="1"/>
  <c r="U20" i="4" s="1"/>
  <c r="G20" i="4"/>
  <c r="H20" i="4" s="1"/>
  <c r="F20" i="4"/>
  <c r="AB20" i="4" s="1"/>
  <c r="AF19" i="4"/>
  <c r="AE19" i="4"/>
  <c r="AD19" i="4"/>
  <c r="AB19" i="4"/>
  <c r="AA19" i="4"/>
  <c r="Z19" i="4"/>
  <c r="X19" i="4"/>
  <c r="V19" i="4"/>
  <c r="T19" i="4"/>
  <c r="S19" i="4"/>
  <c r="U19" i="4" s="1"/>
  <c r="H19" i="4"/>
  <c r="AF18" i="4"/>
  <c r="AE18" i="4"/>
  <c r="AD18" i="4"/>
  <c r="X18" i="4"/>
  <c r="S18" i="4"/>
  <c r="U18" i="4" s="1"/>
  <c r="R18" i="4"/>
  <c r="Q18" i="4"/>
  <c r="G18" i="4"/>
  <c r="F18" i="4"/>
  <c r="H18" i="4" s="1"/>
  <c r="AE17" i="4"/>
  <c r="AF17" i="4" s="1"/>
  <c r="AD17" i="4"/>
  <c r="X17" i="4"/>
  <c r="P17" i="4"/>
  <c r="O17" i="4"/>
  <c r="H17" i="4"/>
  <c r="G17" i="4"/>
  <c r="F17" i="4"/>
  <c r="AB17" i="4" s="1"/>
  <c r="AE16" i="4"/>
  <c r="AD16" i="4"/>
  <c r="AF16" i="4" s="1"/>
  <c r="X16" i="4"/>
  <c r="R16" i="4"/>
  <c r="Q16" i="4"/>
  <c r="S16" i="4" s="1"/>
  <c r="U16" i="4" s="1"/>
  <c r="G16" i="4"/>
  <c r="H16" i="4" s="1"/>
  <c r="F16" i="4"/>
  <c r="AB16" i="4" s="1"/>
  <c r="AF15" i="4"/>
  <c r="AE15" i="4"/>
  <c r="AD15" i="4"/>
  <c r="AB15" i="4"/>
  <c r="AA15" i="4"/>
  <c r="Z15" i="4"/>
  <c r="X15" i="4"/>
  <c r="V15" i="4"/>
  <c r="T15" i="4"/>
  <c r="S15" i="4"/>
  <c r="U15" i="4" s="1"/>
  <c r="H15" i="4"/>
  <c r="AF14" i="4"/>
  <c r="AB14" i="4"/>
  <c r="X14" i="4"/>
  <c r="U14" i="4"/>
  <c r="S14" i="4"/>
  <c r="H14" i="4"/>
  <c r="AE13" i="4"/>
  <c r="AF13" i="4" s="1"/>
  <c r="AD13" i="4"/>
  <c r="X13" i="4"/>
  <c r="U13" i="4"/>
  <c r="S13" i="4"/>
  <c r="R13" i="4"/>
  <c r="Q13" i="4"/>
  <c r="P13" i="4"/>
  <c r="G13" i="4"/>
  <c r="H13" i="4" s="1"/>
  <c r="F13" i="4"/>
  <c r="AF12" i="4"/>
  <c r="AB12" i="4"/>
  <c r="X12" i="4"/>
  <c r="U12" i="4"/>
  <c r="S12" i="4"/>
  <c r="H12" i="4"/>
  <c r="T12" i="4" s="1"/>
  <c r="V12" i="4" s="1"/>
  <c r="AA12" i="4" s="1"/>
  <c r="AF11" i="4"/>
  <c r="AB11" i="4"/>
  <c r="X11" i="4"/>
  <c r="U11" i="4"/>
  <c r="T11" i="4"/>
  <c r="V11" i="4" s="1"/>
  <c r="S11" i="4"/>
  <c r="H11" i="4"/>
  <c r="AA11" i="4" s="1"/>
  <c r="AE10" i="4"/>
  <c r="AD10" i="4"/>
  <c r="AF10" i="4" s="1"/>
  <c r="X10" i="4"/>
  <c r="T10" i="4"/>
  <c r="R10" i="4"/>
  <c r="Q10" i="4"/>
  <c r="S10" i="4" s="1"/>
  <c r="U10" i="4" s="1"/>
  <c r="P10" i="4"/>
  <c r="V10" i="4" s="1"/>
  <c r="H10" i="4"/>
  <c r="G10" i="4"/>
  <c r="F10" i="4"/>
  <c r="AB10" i="4" s="1"/>
  <c r="AE9" i="4"/>
  <c r="AD9" i="4"/>
  <c r="AF9" i="4" s="1"/>
  <c r="X9" i="4"/>
  <c r="R9" i="4"/>
  <c r="Q9" i="4"/>
  <c r="P9" i="4"/>
  <c r="O9" i="4"/>
  <c r="S9" i="4" s="1"/>
  <c r="U9" i="4" s="1"/>
  <c r="G9" i="4"/>
  <c r="H9" i="4" s="1"/>
  <c r="F9" i="4"/>
  <c r="AJ8" i="4"/>
  <c r="AE8" i="4"/>
  <c r="AD8" i="4"/>
  <c r="AF8" i="4" s="1"/>
  <c r="X8" i="4"/>
  <c r="R8" i="4"/>
  <c r="Q8" i="4"/>
  <c r="P8" i="4"/>
  <c r="O8" i="4"/>
  <c r="S8" i="4" s="1"/>
  <c r="U8" i="4" s="1"/>
  <c r="G8" i="4"/>
  <c r="AB8" i="4" s="1"/>
  <c r="F8" i="4"/>
  <c r="AE7" i="4"/>
  <c r="AD7" i="4"/>
  <c r="AF7" i="4" s="1"/>
  <c r="AB7" i="4"/>
  <c r="X7" i="4"/>
  <c r="R7" i="4"/>
  <c r="Q7" i="4"/>
  <c r="P7" i="4"/>
  <c r="O7" i="4"/>
  <c r="H7" i="4"/>
  <c r="Z7" i="4" s="1"/>
  <c r="G7" i="4"/>
  <c r="F7" i="4"/>
  <c r="AE6" i="4"/>
  <c r="AD6" i="4"/>
  <c r="AF6" i="4" s="1"/>
  <c r="X6" i="4"/>
  <c r="R6" i="4"/>
  <c r="Q6" i="4"/>
  <c r="P6" i="4"/>
  <c r="O6" i="4"/>
  <c r="S6" i="4" s="1"/>
  <c r="U6" i="4" s="1"/>
  <c r="G6" i="4"/>
  <c r="AB6" i="4" s="1"/>
  <c r="F6" i="4"/>
  <c r="AE5" i="4"/>
  <c r="AE26" i="4" s="1"/>
  <c r="AD5" i="4"/>
  <c r="AD26" i="4" s="1"/>
  <c r="AF26" i="4" s="1"/>
  <c r="AB5" i="4"/>
  <c r="X5" i="4"/>
  <c r="R5" i="4"/>
  <c r="R26" i="4" s="1"/>
  <c r="Q5" i="4"/>
  <c r="Q26" i="4" s="1"/>
  <c r="P5" i="4"/>
  <c r="P26" i="4" s="1"/>
  <c r="O5" i="4"/>
  <c r="H5" i="4"/>
  <c r="G5" i="4"/>
  <c r="F5" i="4"/>
  <c r="F26" i="4" s="1"/>
  <c r="O15" i="3"/>
  <c r="Y8" i="3"/>
  <c r="AE7" i="3"/>
  <c r="AD7" i="3"/>
  <c r="AF7" i="3" s="1"/>
  <c r="AI7" i="3" s="1"/>
  <c r="AA7" i="3"/>
  <c r="AC7" i="3" s="1"/>
  <c r="AH7" i="3" s="1"/>
  <c r="U7" i="3"/>
  <c r="Y7" i="3" s="1"/>
  <c r="Z7" i="3" s="1"/>
  <c r="T7" i="3"/>
  <c r="X7" i="3" s="1"/>
  <c r="AB6" i="3"/>
  <c r="K24" i="2"/>
  <c r="K25" i="2" s="1"/>
  <c r="N9" i="2"/>
  <c r="M9" i="2"/>
  <c r="L9" i="2"/>
  <c r="K9" i="2"/>
  <c r="J9" i="2"/>
  <c r="I9" i="2"/>
  <c r="G9" i="2"/>
  <c r="F9" i="2"/>
  <c r="E9" i="2"/>
  <c r="D9" i="2"/>
  <c r="O9" i="2" s="1"/>
  <c r="X8" i="2"/>
  <c r="Z8" i="2" s="1"/>
  <c r="O8" i="2"/>
  <c r="C8" i="2"/>
  <c r="C9" i="2" s="1"/>
  <c r="M45" i="1"/>
  <c r="Z43" i="1"/>
  <c r="Y43" i="1"/>
  <c r="Y33" i="1"/>
  <c r="X33" i="1"/>
  <c r="M33" i="1"/>
  <c r="L33" i="1"/>
  <c r="AC32" i="1"/>
  <c r="Q32" i="1"/>
  <c r="E32" i="1"/>
  <c r="E34" i="1" s="1"/>
  <c r="AK29" i="1"/>
  <c r="AJ29" i="1"/>
  <c r="AI29" i="1"/>
  <c r="AC29" i="1"/>
  <c r="Z29" i="1"/>
  <c r="Y29" i="1"/>
  <c r="AL29" i="1" s="1"/>
  <c r="X29" i="1"/>
  <c r="W29" i="1"/>
  <c r="V29" i="1"/>
  <c r="T29" i="1"/>
  <c r="AG29" i="1" s="1"/>
  <c r="S29" i="1"/>
  <c r="R29" i="1"/>
  <c r="AE29" i="1" s="1"/>
  <c r="Q29" i="1"/>
  <c r="AD29" i="1" s="1"/>
  <c r="P29" i="1"/>
  <c r="O29" i="1"/>
  <c r="AB29" i="1" s="1"/>
  <c r="M29" i="1"/>
  <c r="AM29" i="1" s="1"/>
  <c r="L29" i="1"/>
  <c r="K29" i="1"/>
  <c r="J29" i="1"/>
  <c r="I29" i="1"/>
  <c r="G29" i="1"/>
  <c r="F29" i="1"/>
  <c r="AF29" i="1" s="1"/>
  <c r="E29" i="1"/>
  <c r="D29" i="1"/>
  <c r="C29" i="1"/>
  <c r="B29" i="1"/>
  <c r="AM28" i="1"/>
  <c r="AL28" i="1"/>
  <c r="AK28" i="1"/>
  <c r="AJ28" i="1"/>
  <c r="AI28" i="1"/>
  <c r="AH28" i="1"/>
  <c r="AG28" i="1"/>
  <c r="AF28" i="1"/>
  <c r="AE28" i="1"/>
  <c r="AD28" i="1"/>
  <c r="AA28" i="1"/>
  <c r="N28" i="1"/>
  <c r="AO28" i="1" s="1"/>
  <c r="AP27" i="1"/>
  <c r="AM27" i="1"/>
  <c r="AL27" i="1"/>
  <c r="AK27" i="1"/>
  <c r="AJ27" i="1"/>
  <c r="AI27" i="1"/>
  <c r="AG27" i="1"/>
  <c r="AF27" i="1"/>
  <c r="AE27" i="1"/>
  <c r="AD27" i="1"/>
  <c r="AC27" i="1"/>
  <c r="AB27" i="1"/>
  <c r="U27" i="1"/>
  <c r="AA27" i="1" s="1"/>
  <c r="H27" i="1"/>
  <c r="N27" i="1" s="1"/>
  <c r="AO27" i="1" s="1"/>
  <c r="AP26" i="1"/>
  <c r="AM26" i="1"/>
  <c r="AL26" i="1"/>
  <c r="AK26" i="1"/>
  <c r="AK33" i="1" s="1"/>
  <c r="AJ26" i="1"/>
  <c r="AI26" i="1"/>
  <c r="AG26" i="1"/>
  <c r="AF26" i="1"/>
  <c r="AE26" i="1"/>
  <c r="AD26" i="1"/>
  <c r="AC26" i="1"/>
  <c r="AB26" i="1"/>
  <c r="U26" i="1"/>
  <c r="AH26" i="1" s="1"/>
  <c r="N26" i="1"/>
  <c r="H26" i="1"/>
  <c r="AP25" i="1"/>
  <c r="AM25" i="1"/>
  <c r="AL25" i="1"/>
  <c r="AK25" i="1"/>
  <c r="AJ25" i="1"/>
  <c r="AI25" i="1"/>
  <c r="AG25" i="1"/>
  <c r="AF25" i="1"/>
  <c r="AE25" i="1"/>
  <c r="AD25" i="1"/>
  <c r="AC25" i="1"/>
  <c r="AB25" i="1"/>
  <c r="U25" i="1"/>
  <c r="AA25" i="1" s="1"/>
  <c r="AN25" i="1" s="1"/>
  <c r="N25" i="1"/>
  <c r="AO25" i="1" s="1"/>
  <c r="H25" i="1"/>
  <c r="AP24" i="1"/>
  <c r="AN24" i="1"/>
  <c r="AM24" i="1"/>
  <c r="AL24" i="1"/>
  <c r="AK24" i="1"/>
  <c r="AJ24" i="1"/>
  <c r="AI24" i="1"/>
  <c r="AG24" i="1"/>
  <c r="AF24" i="1"/>
  <c r="AE24" i="1"/>
  <c r="AD24" i="1"/>
  <c r="AC24" i="1"/>
  <c r="AB24" i="1"/>
  <c r="AA24" i="1"/>
  <c r="U24" i="1"/>
  <c r="AH24" i="1" s="1"/>
  <c r="N24" i="1"/>
  <c r="AO24" i="1" s="1"/>
  <c r="H24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AN23" i="1" s="1"/>
  <c r="N23" i="1"/>
  <c r="AO23" i="1" s="1"/>
  <c r="H23" i="1"/>
  <c r="AM22" i="1"/>
  <c r="AL22" i="1"/>
  <c r="AK22" i="1"/>
  <c r="AJ22" i="1"/>
  <c r="AI22" i="1"/>
  <c r="AH22" i="1"/>
  <c r="AG22" i="1"/>
  <c r="AF22" i="1"/>
  <c r="AE22" i="1"/>
  <c r="AD22" i="1"/>
  <c r="AA22" i="1"/>
  <c r="N22" i="1"/>
  <c r="AO22" i="1" s="1"/>
  <c r="AP21" i="1"/>
  <c r="AO21" i="1"/>
  <c r="AM21" i="1"/>
  <c r="AL21" i="1"/>
  <c r="AK21" i="1"/>
  <c r="AJ21" i="1"/>
  <c r="AI21" i="1"/>
  <c r="AH21" i="1"/>
  <c r="AG21" i="1"/>
  <c r="AF21" i="1"/>
  <c r="AE21" i="1"/>
  <c r="AD21" i="1"/>
  <c r="AA21" i="1"/>
  <c r="N21" i="1"/>
  <c r="AP20" i="1"/>
  <c r="AM20" i="1"/>
  <c r="AL20" i="1"/>
  <c r="AK20" i="1"/>
  <c r="AJ20" i="1"/>
  <c r="AI20" i="1"/>
  <c r="AG20" i="1"/>
  <c r="AF20" i="1"/>
  <c r="AE20" i="1"/>
  <c r="AD20" i="1"/>
  <c r="AC20" i="1"/>
  <c r="AB20" i="1"/>
  <c r="AA20" i="1"/>
  <c r="U20" i="1"/>
  <c r="U29" i="1" s="1"/>
  <c r="H20" i="1"/>
  <c r="H29" i="1" s="1"/>
  <c r="AL18" i="1"/>
  <c r="AL33" i="1" s="1"/>
  <c r="AK18" i="1"/>
  <c r="AG18" i="1"/>
  <c r="AG33" i="1" s="1"/>
  <c r="AB18" i="1"/>
  <c r="AB33" i="1" s="1"/>
  <c r="Z18" i="1"/>
  <c r="AM18" i="1" s="1"/>
  <c r="AM33" i="1" s="1"/>
  <c r="Y18" i="1"/>
  <c r="X18" i="1"/>
  <c r="W18" i="1"/>
  <c r="W33" i="1" s="1"/>
  <c r="V18" i="1"/>
  <c r="V33" i="1" s="1"/>
  <c r="T18" i="1"/>
  <c r="T33" i="1" s="1"/>
  <c r="S18" i="1"/>
  <c r="S33" i="1" s="1"/>
  <c r="R18" i="1"/>
  <c r="R33" i="1" s="1"/>
  <c r="Q18" i="1"/>
  <c r="Q33" i="1" s="1"/>
  <c r="P18" i="1"/>
  <c r="AC18" i="1" s="1"/>
  <c r="AC33" i="1" s="1"/>
  <c r="O18" i="1"/>
  <c r="O33" i="1" s="1"/>
  <c r="M18" i="1"/>
  <c r="L18" i="1"/>
  <c r="K18" i="1"/>
  <c r="K33" i="1" s="1"/>
  <c r="J18" i="1"/>
  <c r="J33" i="1" s="1"/>
  <c r="I18" i="1"/>
  <c r="I33" i="1" s="1"/>
  <c r="G18" i="1"/>
  <c r="G33" i="1" s="1"/>
  <c r="F18" i="1"/>
  <c r="F33" i="1" s="1"/>
  <c r="E18" i="1"/>
  <c r="E33" i="1" s="1"/>
  <c r="D18" i="1"/>
  <c r="D33" i="1" s="1"/>
  <c r="C18" i="1"/>
  <c r="C33" i="1" s="1"/>
  <c r="B18" i="1"/>
  <c r="B33" i="1" s="1"/>
  <c r="AP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U17" i="1"/>
  <c r="AA17" i="1" s="1"/>
  <c r="H17" i="1"/>
  <c r="N17" i="1" s="1"/>
  <c r="AO17" i="1" s="1"/>
  <c r="AP16" i="1"/>
  <c r="AM16" i="1"/>
  <c r="AL16" i="1"/>
  <c r="AK16" i="1"/>
  <c r="AJ16" i="1"/>
  <c r="AI16" i="1"/>
  <c r="AG16" i="1"/>
  <c r="AF16" i="1"/>
  <c r="AE16" i="1"/>
  <c r="AD16" i="1"/>
  <c r="AC16" i="1"/>
  <c r="AB16" i="1"/>
  <c r="U16" i="1"/>
  <c r="AA16" i="1" s="1"/>
  <c r="N16" i="1"/>
  <c r="H16" i="1"/>
  <c r="AP15" i="1"/>
  <c r="AM15" i="1"/>
  <c r="AL15" i="1"/>
  <c r="AK15" i="1"/>
  <c r="AJ15" i="1"/>
  <c r="AI15" i="1"/>
  <c r="AG15" i="1"/>
  <c r="AF15" i="1"/>
  <c r="AE15" i="1"/>
  <c r="AD15" i="1"/>
  <c r="AC15" i="1"/>
  <c r="AB15" i="1"/>
  <c r="U15" i="1"/>
  <c r="U18" i="1" s="1"/>
  <c r="H15" i="1"/>
  <c r="AH15" i="1" s="1"/>
  <c r="AP14" i="1"/>
  <c r="AM14" i="1"/>
  <c r="AL14" i="1"/>
  <c r="AK14" i="1"/>
  <c r="AJ14" i="1"/>
  <c r="AI14" i="1"/>
  <c r="AG14" i="1"/>
  <c r="AF14" i="1"/>
  <c r="AE14" i="1"/>
  <c r="AD14" i="1"/>
  <c r="AC14" i="1"/>
  <c r="AB14" i="1"/>
  <c r="AA14" i="1"/>
  <c r="U14" i="1"/>
  <c r="H14" i="1"/>
  <c r="N14" i="1" s="1"/>
  <c r="AJ13" i="1"/>
  <c r="AJ32" i="1" s="1"/>
  <c r="AJ34" i="1" s="1"/>
  <c r="AG13" i="1"/>
  <c r="AG32" i="1" s="1"/>
  <c r="AG34" i="1" s="1"/>
  <c r="AC13" i="1"/>
  <c r="Z13" i="1"/>
  <c r="Z32" i="1" s="1"/>
  <c r="Y13" i="1"/>
  <c r="Y19" i="1" s="1"/>
  <c r="X13" i="1"/>
  <c r="X19" i="1" s="1"/>
  <c r="W13" i="1"/>
  <c r="W19" i="1" s="1"/>
  <c r="V13" i="1"/>
  <c r="AI13" i="1" s="1"/>
  <c r="AI32" i="1" s="1"/>
  <c r="AI34" i="1" s="1"/>
  <c r="T13" i="1"/>
  <c r="T32" i="1" s="1"/>
  <c r="T34" i="1" s="1"/>
  <c r="S13" i="1"/>
  <c r="AF13" i="1" s="1"/>
  <c r="AF32" i="1" s="1"/>
  <c r="AF34" i="1" s="1"/>
  <c r="R13" i="1"/>
  <c r="AE13" i="1" s="1"/>
  <c r="AE32" i="1" s="1"/>
  <c r="AE34" i="1" s="1"/>
  <c r="Q13" i="1"/>
  <c r="AD13" i="1" s="1"/>
  <c r="AD32" i="1" s="1"/>
  <c r="AD34" i="1" s="1"/>
  <c r="P13" i="1"/>
  <c r="P32" i="1" s="1"/>
  <c r="O13" i="1"/>
  <c r="O32" i="1" s="1"/>
  <c r="O34" i="1" s="1"/>
  <c r="M13" i="1"/>
  <c r="M32" i="1" s="1"/>
  <c r="M34" i="1" s="1"/>
  <c r="L13" i="1"/>
  <c r="L19" i="1" s="1"/>
  <c r="L30" i="1" s="1"/>
  <c r="K13" i="1"/>
  <c r="K19" i="1" s="1"/>
  <c r="K30" i="1" s="1"/>
  <c r="J13" i="1"/>
  <c r="J19" i="1" s="1"/>
  <c r="J30" i="1" s="1"/>
  <c r="I13" i="1"/>
  <c r="I32" i="1" s="1"/>
  <c r="I34" i="1" s="1"/>
  <c r="G13" i="1"/>
  <c r="G32" i="1" s="1"/>
  <c r="G34" i="1" s="1"/>
  <c r="F13" i="1"/>
  <c r="F32" i="1" s="1"/>
  <c r="F34" i="1" s="1"/>
  <c r="E13" i="1"/>
  <c r="D13" i="1"/>
  <c r="D32" i="1" s="1"/>
  <c r="D34" i="1" s="1"/>
  <c r="C13" i="1"/>
  <c r="C32" i="1" s="1"/>
  <c r="C34" i="1" s="1"/>
  <c r="B13" i="1"/>
  <c r="B32" i="1" s="1"/>
  <c r="B34" i="1" s="1"/>
  <c r="AP12" i="1"/>
  <c r="AO12" i="1"/>
  <c r="AM12" i="1"/>
  <c r="AL12" i="1"/>
  <c r="AK12" i="1"/>
  <c r="AJ12" i="1"/>
  <c r="AI12" i="1"/>
  <c r="AH12" i="1"/>
  <c r="AG12" i="1"/>
  <c r="AF12" i="1"/>
  <c r="AE12" i="1"/>
  <c r="AD12" i="1"/>
  <c r="AA12" i="1"/>
  <c r="N12" i="1"/>
  <c r="AP11" i="1"/>
  <c r="AM11" i="1"/>
  <c r="AL11" i="1"/>
  <c r="AK11" i="1"/>
  <c r="AJ11" i="1"/>
  <c r="AI11" i="1"/>
  <c r="AH11" i="1"/>
  <c r="AG11" i="1"/>
  <c r="AF11" i="1"/>
  <c r="AE11" i="1"/>
  <c r="AD11" i="1"/>
  <c r="AA11" i="1"/>
  <c r="N11" i="1"/>
  <c r="AO11" i="1" s="1"/>
  <c r="AP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U10" i="1"/>
  <c r="AA10" i="1" s="1"/>
  <c r="AN10" i="1" s="1"/>
  <c r="H10" i="1"/>
  <c r="N10" i="1" s="1"/>
  <c r="AO10" i="1" s="1"/>
  <c r="AP9" i="1"/>
  <c r="AM9" i="1"/>
  <c r="AL9" i="1"/>
  <c r="AK9" i="1"/>
  <c r="AJ9" i="1"/>
  <c r="AI9" i="1"/>
  <c r="AH9" i="1"/>
  <c r="AG9" i="1"/>
  <c r="AF9" i="1"/>
  <c r="AE9" i="1"/>
  <c r="AD9" i="1"/>
  <c r="AA9" i="1"/>
  <c r="N9" i="1"/>
  <c r="AO9" i="1" s="1"/>
  <c r="AP8" i="1"/>
  <c r="AM8" i="1"/>
  <c r="AL8" i="1"/>
  <c r="AK8" i="1"/>
  <c r="AJ8" i="1"/>
  <c r="AI8" i="1"/>
  <c r="AG8" i="1"/>
  <c r="AF8" i="1"/>
  <c r="AE8" i="1"/>
  <c r="AD8" i="1"/>
  <c r="AC8" i="1"/>
  <c r="AB8" i="1"/>
  <c r="AA8" i="1"/>
  <c r="U8" i="1"/>
  <c r="U13" i="1" s="1"/>
  <c r="H8" i="1"/>
  <c r="H13" i="1" s="1"/>
  <c r="H32" i="1" s="1"/>
  <c r="L4" i="1"/>
  <c r="Q25" i="6"/>
  <c r="P25" i="6"/>
  <c r="S16" i="8" l="1"/>
  <c r="AE16" i="8" s="1"/>
  <c r="R11" i="8"/>
  <c r="AD11" i="8" s="1"/>
  <c r="R12" i="8"/>
  <c r="AD12" i="8" s="1"/>
  <c r="R14" i="8"/>
  <c r="AD14" i="8" s="1"/>
  <c r="S14" i="8"/>
  <c r="AE14" i="8" s="1"/>
  <c r="S7" i="8"/>
  <c r="P23" i="8"/>
  <c r="R10" i="8"/>
  <c r="AD10" i="8" s="1"/>
  <c r="R18" i="8"/>
  <c r="AD18" i="8" s="1"/>
  <c r="S13" i="8"/>
  <c r="AE13" i="8" s="1"/>
  <c r="R8" i="8"/>
  <c r="AD8" i="8" s="1"/>
  <c r="M43" i="11"/>
  <c r="I43" i="11"/>
  <c r="T7" i="11"/>
  <c r="H7" i="11"/>
  <c r="L23" i="10"/>
  <c r="N23" i="10"/>
  <c r="M12" i="10"/>
  <c r="M23" i="10"/>
  <c r="M25" i="10" s="1"/>
  <c r="L12" i="10"/>
  <c r="AE7" i="9"/>
  <c r="S23" i="9"/>
  <c r="R23" i="9"/>
  <c r="I23" i="9"/>
  <c r="AE7" i="8"/>
  <c r="AD7" i="8"/>
  <c r="H23" i="8"/>
  <c r="I23" i="8"/>
  <c r="U23" i="7"/>
  <c r="Q23" i="7"/>
  <c r="Q25" i="7" s="1"/>
  <c r="Q8" i="7"/>
  <c r="V8" i="7" s="1"/>
  <c r="P27" i="6"/>
  <c r="Q27" i="6"/>
  <c r="AR16" i="6"/>
  <c r="AS16" i="6"/>
  <c r="K10" i="5"/>
  <c r="I12" i="5"/>
  <c r="K12" i="5" s="1"/>
  <c r="J12" i="5"/>
  <c r="L12" i="5" s="1"/>
  <c r="U7" i="4"/>
  <c r="Z13" i="4"/>
  <c r="T13" i="4"/>
  <c r="V13" i="4" s="1"/>
  <c r="AA13" i="4" s="1"/>
  <c r="AA10" i="4"/>
  <c r="Z20" i="4"/>
  <c r="T20" i="4"/>
  <c r="Z16" i="4"/>
  <c r="T16" i="4"/>
  <c r="V16" i="4" s="1"/>
  <c r="AA16" i="4" s="1"/>
  <c r="AB26" i="4"/>
  <c r="T18" i="4"/>
  <c r="V18" i="4" s="1"/>
  <c r="Z18" i="4"/>
  <c r="AA18" i="4"/>
  <c r="V20" i="4"/>
  <c r="AA20" i="4" s="1"/>
  <c r="V23" i="4"/>
  <c r="T9" i="4"/>
  <c r="V9" i="4" s="1"/>
  <c r="AA9" i="4" s="1"/>
  <c r="Z9" i="4"/>
  <c r="AA14" i="4"/>
  <c r="V21" i="4"/>
  <c r="AA21" i="4" s="1"/>
  <c r="Z5" i="4"/>
  <c r="T14" i="4"/>
  <c r="V14" i="4" s="1"/>
  <c r="H25" i="4"/>
  <c r="AB18" i="4"/>
  <c r="AA23" i="4"/>
  <c r="Z24" i="4"/>
  <c r="S25" i="4"/>
  <c r="U25" i="4" s="1"/>
  <c r="O26" i="4"/>
  <c r="AF5" i="4"/>
  <c r="S17" i="4"/>
  <c r="U17" i="4" s="1"/>
  <c r="S21" i="4"/>
  <c r="U21" i="4" s="1"/>
  <c r="Z10" i="4"/>
  <c r="T17" i="4"/>
  <c r="V17" i="4" s="1"/>
  <c r="AA17" i="4" s="1"/>
  <c r="S5" i="4"/>
  <c r="U5" i="4" s="1"/>
  <c r="S7" i="4"/>
  <c r="AB13" i="4"/>
  <c r="G26" i="4"/>
  <c r="T5" i="4"/>
  <c r="H6" i="4"/>
  <c r="T7" i="4"/>
  <c r="V7" i="4" s="1"/>
  <c r="AA7" i="4" s="1"/>
  <c r="H8" i="4"/>
  <c r="AF23" i="4"/>
  <c r="AG23" i="4" s="1"/>
  <c r="AB9" i="4"/>
  <c r="AF24" i="4"/>
  <c r="AG24" i="4" s="1"/>
  <c r="Z17" i="4"/>
  <c r="P18" i="2"/>
  <c r="P9" i="2"/>
  <c r="P8" i="2"/>
  <c r="AK19" i="1"/>
  <c r="X30" i="1"/>
  <c r="AK30" i="1" s="1"/>
  <c r="Y30" i="1"/>
  <c r="AL30" i="1" s="1"/>
  <c r="AL19" i="1"/>
  <c r="AN16" i="1"/>
  <c r="AO16" i="1"/>
  <c r="AN17" i="1"/>
  <c r="AN27" i="1"/>
  <c r="AO14" i="1"/>
  <c r="N18" i="1"/>
  <c r="AN14" i="1"/>
  <c r="Q34" i="1"/>
  <c r="AH13" i="1"/>
  <c r="U32" i="1"/>
  <c r="U34" i="1" s="1"/>
  <c r="AA18" i="1"/>
  <c r="AH29" i="1"/>
  <c r="AC34" i="1"/>
  <c r="AA13" i="1"/>
  <c r="AA29" i="1"/>
  <c r="U33" i="1"/>
  <c r="U19" i="1"/>
  <c r="P34" i="1"/>
  <c r="AJ19" i="1"/>
  <c r="W30" i="1"/>
  <c r="AJ30" i="1" s="1"/>
  <c r="AO26" i="1"/>
  <c r="M19" i="1"/>
  <c r="M30" i="1" s="1"/>
  <c r="AL13" i="1"/>
  <c r="AL32" i="1" s="1"/>
  <c r="AL34" i="1" s="1"/>
  <c r="N15" i="1"/>
  <c r="AD18" i="1"/>
  <c r="AD33" i="1" s="1"/>
  <c r="B19" i="1"/>
  <c r="B30" i="1" s="1"/>
  <c r="Z19" i="1"/>
  <c r="AH25" i="1"/>
  <c r="AA26" i="1"/>
  <c r="AN26" i="1" s="1"/>
  <c r="R32" i="1"/>
  <c r="R34" i="1" s="1"/>
  <c r="Z33" i="1"/>
  <c r="Z34" i="1" s="1"/>
  <c r="AM13" i="1"/>
  <c r="AM32" i="1" s="1"/>
  <c r="AM34" i="1" s="1"/>
  <c r="AE18" i="1"/>
  <c r="AE33" i="1" s="1"/>
  <c r="C19" i="1"/>
  <c r="C30" i="1" s="1"/>
  <c r="O19" i="1"/>
  <c r="S32" i="1"/>
  <c r="S34" i="1" s="1"/>
  <c r="AH8" i="1"/>
  <c r="AB13" i="1"/>
  <c r="AB32" i="1" s="1"/>
  <c r="AB34" i="1" s="1"/>
  <c r="AH14" i="1"/>
  <c r="AA15" i="1"/>
  <c r="AN15" i="1" s="1"/>
  <c r="H18" i="1"/>
  <c r="AF18" i="1"/>
  <c r="AF33" i="1" s="1"/>
  <c r="D19" i="1"/>
  <c r="D30" i="1" s="1"/>
  <c r="P19" i="1"/>
  <c r="AH20" i="1"/>
  <c r="AH27" i="1"/>
  <c r="P33" i="1"/>
  <c r="E19" i="1"/>
  <c r="E30" i="1" s="1"/>
  <c r="Q19" i="1"/>
  <c r="AH16" i="1"/>
  <c r="F19" i="1"/>
  <c r="F30" i="1" s="1"/>
  <c r="R19" i="1"/>
  <c r="J32" i="1"/>
  <c r="J34" i="1" s="1"/>
  <c r="V32" i="1"/>
  <c r="V34" i="1" s="1"/>
  <c r="AK13" i="1"/>
  <c r="AK32" i="1" s="1"/>
  <c r="AK34" i="1" s="1"/>
  <c r="N8" i="1"/>
  <c r="AI18" i="1"/>
  <c r="AI33" i="1" s="1"/>
  <c r="G19" i="1"/>
  <c r="G30" i="1" s="1"/>
  <c r="S19" i="1"/>
  <c r="N20" i="1"/>
  <c r="K32" i="1"/>
  <c r="K34" i="1" s="1"/>
  <c r="W32" i="1"/>
  <c r="W34" i="1" s="1"/>
  <c r="AJ18" i="1"/>
  <c r="AJ33" i="1" s="1"/>
  <c r="T19" i="1"/>
  <c r="L32" i="1"/>
  <c r="L34" i="1" s="1"/>
  <c r="X32" i="1"/>
  <c r="X34" i="1" s="1"/>
  <c r="I19" i="1"/>
  <c r="I30" i="1" s="1"/>
  <c r="Y32" i="1"/>
  <c r="Y34" i="1" s="1"/>
  <c r="V19" i="1"/>
  <c r="R23" i="8" l="1"/>
  <c r="AD23" i="8" s="1"/>
  <c r="S23" i="8"/>
  <c r="AE23" i="8" s="1"/>
  <c r="M45" i="11"/>
  <c r="T43" i="11"/>
  <c r="H43" i="11"/>
  <c r="J7" i="11"/>
  <c r="J43" i="11" s="1"/>
  <c r="V23" i="7"/>
  <c r="U26" i="4"/>
  <c r="V5" i="4"/>
  <c r="Z25" i="4"/>
  <c r="T25" i="4"/>
  <c r="V25" i="4" s="1"/>
  <c r="AA25" i="4" s="1"/>
  <c r="T8" i="4"/>
  <c r="V8" i="4" s="1"/>
  <c r="AA8" i="4" s="1"/>
  <c r="Z8" i="4"/>
  <c r="S26" i="4"/>
  <c r="T6" i="4"/>
  <c r="V6" i="4" s="1"/>
  <c r="AA6" i="4" s="1"/>
  <c r="Z6" i="4"/>
  <c r="H26" i="4"/>
  <c r="AN18" i="1"/>
  <c r="AN33" i="1" s="1"/>
  <c r="AA33" i="1"/>
  <c r="AA19" i="1"/>
  <c r="AH32" i="1"/>
  <c r="AH34" i="1" s="1"/>
  <c r="H33" i="1"/>
  <c r="H34" i="1" s="1"/>
  <c r="H19" i="1"/>
  <c r="H30" i="1" s="1"/>
  <c r="AH18" i="1"/>
  <c r="AH33" i="1" s="1"/>
  <c r="AO18" i="1"/>
  <c r="AO33" i="1" s="1"/>
  <c r="N33" i="1"/>
  <c r="N19" i="1"/>
  <c r="T30" i="1"/>
  <c r="AG30" i="1" s="1"/>
  <c r="AG19" i="1"/>
  <c r="R30" i="1"/>
  <c r="AE30" i="1" s="1"/>
  <c r="AE19" i="1"/>
  <c r="AH19" i="1"/>
  <c r="U30" i="1"/>
  <c r="AH30" i="1" s="1"/>
  <c r="Z30" i="1"/>
  <c r="AM30" i="1" s="1"/>
  <c r="AM19" i="1"/>
  <c r="Q30" i="1"/>
  <c r="AD30" i="1" s="1"/>
  <c r="AD19" i="1"/>
  <c r="AA32" i="1"/>
  <c r="AA34" i="1" s="1"/>
  <c r="AN13" i="1"/>
  <c r="AN32" i="1" s="1"/>
  <c r="AN34" i="1" s="1"/>
  <c r="AO20" i="1"/>
  <c r="AN20" i="1"/>
  <c r="N29" i="1"/>
  <c r="AO29" i="1" s="1"/>
  <c r="AO15" i="1"/>
  <c r="S30" i="1"/>
  <c r="AF30" i="1" s="1"/>
  <c r="AF19" i="1"/>
  <c r="O30" i="1"/>
  <c r="AB30" i="1" s="1"/>
  <c r="AB19" i="1"/>
  <c r="AI19" i="1"/>
  <c r="V30" i="1"/>
  <c r="AI30" i="1" s="1"/>
  <c r="AO8" i="1"/>
  <c r="AN8" i="1"/>
  <c r="N13" i="1"/>
  <c r="P30" i="1"/>
  <c r="AC30" i="1" s="1"/>
  <c r="AC19" i="1"/>
  <c r="T26" i="4" l="1"/>
  <c r="Z26" i="4"/>
  <c r="V26" i="4"/>
  <c r="AA26" i="4" s="1"/>
  <c r="AA5" i="4"/>
  <c r="AA30" i="1"/>
  <c r="AN19" i="1"/>
  <c r="N32" i="1"/>
  <c r="N34" i="1" s="1"/>
  <c r="AO13" i="1"/>
  <c r="AO32" i="1" s="1"/>
  <c r="AO34" i="1" s="1"/>
  <c r="P40" i="1"/>
  <c r="N30" i="1"/>
  <c r="AO30" i="1" s="1"/>
  <c r="AO19" i="1"/>
  <c r="AN29" i="1"/>
  <c r="AN30" i="1" l="1"/>
</calcChain>
</file>

<file path=xl/sharedStrings.xml><?xml version="1.0" encoding="utf-8"?>
<sst xmlns="http://schemas.openxmlformats.org/spreadsheetml/2006/main" count="784" uniqueCount="336">
  <si>
    <t>Bangalore Electricity Supply Company Limited
(Wholly owned Government of Karnataka undertaking)</t>
  </si>
  <si>
    <t>Tariff wise Collection Effcy of FY 24-25 of Harihara Division</t>
  </si>
  <si>
    <t>Rs in Lakhs</t>
  </si>
  <si>
    <t>Agenda-3</t>
  </si>
  <si>
    <t>Name of the Division: Harihara</t>
  </si>
  <si>
    <t>Harihara</t>
  </si>
  <si>
    <t>Sub Division: Telagi</t>
  </si>
  <si>
    <t>Tariff wise Collection Effieiency FY 23-24</t>
  </si>
  <si>
    <t>Telagi</t>
  </si>
  <si>
    <t>Tariff</t>
  </si>
  <si>
    <t>Demand April-24  to Mar-25</t>
  </si>
  <si>
    <t>Collection April-24 to Mar-25</t>
  </si>
  <si>
    <t>% of Collection</t>
  </si>
  <si>
    <t>CB Increase/Decrease</t>
  </si>
  <si>
    <t>Cum.</t>
  </si>
  <si>
    <t>HT2A</t>
  </si>
  <si>
    <t>HT2B</t>
  </si>
  <si>
    <t>HT2C</t>
  </si>
  <si>
    <t>HT4</t>
  </si>
  <si>
    <t>HT5</t>
  </si>
  <si>
    <t>HT Soft</t>
  </si>
  <si>
    <t>LT-2</t>
  </si>
  <si>
    <t>LT-3</t>
  </si>
  <si>
    <t>LT-5</t>
  </si>
  <si>
    <t>LT-7</t>
  </si>
  <si>
    <t>LT Soft</t>
  </si>
  <si>
    <t>Total Soft</t>
  </si>
  <si>
    <t>HT1</t>
  </si>
  <si>
    <t>HT3</t>
  </si>
  <si>
    <t>HT-6</t>
  </si>
  <si>
    <t>HT-7</t>
  </si>
  <si>
    <t>LT-1</t>
  </si>
  <si>
    <t>LT4</t>
  </si>
  <si>
    <t>LT-6a</t>
  </si>
  <si>
    <t>LT-6b</t>
  </si>
  <si>
    <t>LT-6c(EV)</t>
  </si>
  <si>
    <t>Other C</t>
  </si>
  <si>
    <t>G.Total</t>
  </si>
  <si>
    <t>HT Total</t>
  </si>
  <si>
    <t>LT Total</t>
  </si>
  <si>
    <t>G. Total</t>
  </si>
  <si>
    <t>BANGALORE ELECTRICITY SUPPLY COMPANY LIMITED</t>
  </si>
  <si>
    <t>Agenda-5</t>
  </si>
  <si>
    <t>Rs In Crs</t>
  </si>
  <si>
    <t xml:space="preserve"> Revenue Collection Vs Target for  the month of  February-2025</t>
  </si>
  <si>
    <t>Name of the Sub-Division</t>
  </si>
  <si>
    <t>Months</t>
  </si>
  <si>
    <t xml:space="preserve">Rev Target (Dem + 10% CRA + 5% Inactive Arrears ) </t>
  </si>
  <si>
    <t>Cash Colln. other than ULB &amp;RLB  payments</t>
  </si>
  <si>
    <t>ULB Payment</t>
  </si>
  <si>
    <t>RLB Payment</t>
  </si>
  <si>
    <t>Subsidy (Demmed Collection)</t>
  </si>
  <si>
    <t xml:space="preserve">Cash Adjustments </t>
  </si>
  <si>
    <t>Total  Collection                 (4 to 14)</t>
  </si>
  <si>
    <t>% of Rev Colln Vs Target                       (15/3)*100</t>
  </si>
  <si>
    <t>IP Set</t>
  </si>
  <si>
    <t>Power Looms</t>
  </si>
  <si>
    <t>BJ/KJ/LT1</t>
  </si>
  <si>
    <t>Division</t>
  </si>
  <si>
    <t>Circle</t>
  </si>
  <si>
    <t>Zone</t>
  </si>
  <si>
    <t>Corporate Office</t>
  </si>
  <si>
    <t>Withdrawal of Demand (JV adjustments)</t>
  </si>
  <si>
    <t>Teligi</t>
  </si>
  <si>
    <t>Rev Target:</t>
  </si>
  <si>
    <t>Current Month Dem +</t>
  </si>
  <si>
    <t>10 % of  Clear Recoverable Arrears(Previous Month Agenda 7) +</t>
  </si>
  <si>
    <t>5 % of Long Dis Soft Category OB (Agenda 15 Soft Cat OB)</t>
  </si>
  <si>
    <r>
      <rPr>
        <b/>
        <sz val="22"/>
        <rFont val="Times New Roman"/>
        <family val="1"/>
      </rPr>
      <t xml:space="preserve">Bangalore Electricity Supply Company Limited
</t>
    </r>
    <r>
      <rPr>
        <sz val="22"/>
        <rFont val="Times New Roman"/>
        <family val="1"/>
      </rPr>
      <t>(Wholly owned Government of Karnataka undertaking)</t>
    </r>
  </si>
  <si>
    <t>Agenda No.7</t>
  </si>
  <si>
    <t>(Rs In Crores)</t>
  </si>
  <si>
    <t>Analysis of Closing Balance for the month of  February-2025 of Harihara Division</t>
  </si>
  <si>
    <t>Month</t>
  </si>
  <si>
    <t>OB</t>
  </si>
  <si>
    <t xml:space="preserve">CB  </t>
  </si>
  <si>
    <t>Court Cases</t>
  </si>
  <si>
    <t>Appeal Cases</t>
  </si>
  <si>
    <t>Withdrawal/write off Cases</t>
  </si>
  <si>
    <t>BJ/KJ arrears</t>
  </si>
  <si>
    <t>IP Set arrears</t>
  </si>
  <si>
    <t>Arreras of ULBs</t>
  </si>
  <si>
    <t>Arrears of RLBs</t>
  </si>
  <si>
    <t>Long Dis installations</t>
  </si>
  <si>
    <t>Other (to be Specified) 
(HT-2c &amp; HT-3 a&amp;b)</t>
  </si>
  <si>
    <t>Total</t>
  </si>
  <si>
    <t>Clear Recoverable  Arrears</t>
  </si>
  <si>
    <t>No's</t>
  </si>
  <si>
    <t>Amt.</t>
  </si>
  <si>
    <t>23=
(5 to 21 odd nos.)</t>
  </si>
  <si>
    <t>24 =
(6 to 22) Even Nos.</t>
  </si>
  <si>
    <t>25=(4-24)</t>
  </si>
  <si>
    <t>CB</t>
  </si>
  <si>
    <t>TOTAL CB</t>
  </si>
  <si>
    <t>BJ/KJ Arrears</t>
  </si>
  <si>
    <t>: Tot Inst &amp; Total CB in DCB</t>
  </si>
  <si>
    <t>IP Set Arrears</t>
  </si>
  <si>
    <t>Arrears of ULBs</t>
  </si>
  <si>
    <t>Other</t>
  </si>
  <si>
    <t>: No of INSt &amp; CB of HT-1(Except ULB) &amp; HT-3, HT-2c</t>
  </si>
  <si>
    <t>Statement Showing the Arrears Analysis as on 31.01.2025</t>
  </si>
  <si>
    <t>BESCOM: Agenda No.7</t>
  </si>
  <si>
    <t>Amount in Crores</t>
  </si>
  <si>
    <t xml:space="preserve">Tariff </t>
  </si>
  <si>
    <t>No.of Installations</t>
  </si>
  <si>
    <t>Demand</t>
  </si>
  <si>
    <t>Collection</t>
  </si>
  <si>
    <t>Withdrawl</t>
  </si>
  <si>
    <t>Govt. installations</t>
  </si>
  <si>
    <t>Long Disconnected Installations</t>
  </si>
  <si>
    <t>Clear recoverable arrears</t>
  </si>
  <si>
    <t>Total (Amt of this column should tally with CB column)</t>
  </si>
  <si>
    <t>Check 1</t>
  </si>
  <si>
    <t>Check 2</t>
  </si>
  <si>
    <t>Check 3</t>
  </si>
  <si>
    <t>No. of inst</t>
  </si>
  <si>
    <t>Amt</t>
  </si>
  <si>
    <t>CB of previous month</t>
  </si>
  <si>
    <t>Check</t>
  </si>
  <si>
    <t>CB of DCB</t>
  </si>
  <si>
    <t>H</t>
  </si>
  <si>
    <t>I</t>
  </si>
  <si>
    <t>BESCOM</t>
  </si>
  <si>
    <t>LT-4</t>
  </si>
  <si>
    <t>LT-6 A</t>
  </si>
  <si>
    <t xml:space="preserve">Public Water Supply Installations </t>
  </si>
  <si>
    <t xml:space="preserve">Pvt. Water Supply Installations </t>
  </si>
  <si>
    <t>Pvt. Sewerage Pump  (STP) Installations</t>
  </si>
  <si>
    <t>LT-6 B</t>
  </si>
  <si>
    <t xml:space="preserve">Public Street Light Installations </t>
  </si>
  <si>
    <t xml:space="preserve">Pvt. Street Light Installations </t>
  </si>
  <si>
    <t>LT-6 C</t>
  </si>
  <si>
    <t>HT-1</t>
  </si>
  <si>
    <t>HT-2 A</t>
  </si>
  <si>
    <t>HT-2 B</t>
  </si>
  <si>
    <t>HT-2 C</t>
  </si>
  <si>
    <t xml:space="preserve">HT-3 </t>
  </si>
  <si>
    <t>HT-4</t>
  </si>
  <si>
    <t>HT-5</t>
  </si>
  <si>
    <t>NOTE: ABOVE ARREARS ANALYSIS SHOULD TALLY WITH DCB. (RR NO. WISE DETAILS SHOULD BE PROVIDED WHEN ASKED)</t>
  </si>
  <si>
    <t>NOTE: In the column of GOVT. Installations the CB OF 0.0705956 Crore  of 3 Long dis installations was included in the report sent before, is now corrected &amp; 3 RR nos long dis cb is now added to Longdis cb.</t>
  </si>
  <si>
    <t>Note:in column of govt installation there is one number of LT-1 installation that is govt school coming under LT-1 tariff from many years and told to Nyamathi sub division to Remove from LT-1 Tariff as per Bescom Regulations.</t>
  </si>
  <si>
    <t>sub div</t>
  </si>
  <si>
    <t>RR No</t>
  </si>
  <si>
    <t>dec-23 Cb</t>
  </si>
  <si>
    <t>status</t>
  </si>
  <si>
    <t>HRR</t>
  </si>
  <si>
    <t>Hartihara</t>
  </si>
  <si>
    <t>LT-4b</t>
  </si>
  <si>
    <t>HVIP64</t>
  </si>
  <si>
    <t>LONGDIS</t>
  </si>
  <si>
    <t>HNL</t>
  </si>
  <si>
    <t>TMIP 1</t>
  </si>
  <si>
    <t>WW</t>
  </si>
  <si>
    <t>NYT</t>
  </si>
  <si>
    <t>UIP15</t>
  </si>
  <si>
    <t>ST</t>
  </si>
  <si>
    <t>HPL</t>
  </si>
  <si>
    <t>RHIP18</t>
  </si>
  <si>
    <t>live</t>
  </si>
  <si>
    <t>TLG</t>
  </si>
  <si>
    <t>Honnali</t>
  </si>
  <si>
    <t>LT-4C</t>
  </si>
  <si>
    <t>bmip16772</t>
  </si>
  <si>
    <t>ghip9739</t>
  </si>
  <si>
    <t>hp1176</t>
  </si>
  <si>
    <t>hkip8391</t>
  </si>
  <si>
    <t xml:space="preserve">Note: Customer subtype DCB &amp; RRNO Wise  DCB </t>
  </si>
  <si>
    <t>HPHALLI</t>
  </si>
  <si>
    <r>
      <rPr>
        <b/>
        <sz val="20"/>
        <rFont val="Times New Roman"/>
        <family val="1"/>
      </rPr>
      <t xml:space="preserve">
Bangalore Electricity Supply Company Limited
</t>
    </r>
    <r>
      <rPr>
        <sz val="20"/>
        <rFont val="Times New Roman"/>
        <family val="1"/>
      </rPr>
      <t xml:space="preserve">(Wholly owned Government of Karnataka undertaking)
</t>
    </r>
  </si>
  <si>
    <t>Progress of Disconnection for the month of February-2025(All tariff)</t>
  </si>
  <si>
    <t>(Rs in Lakhs)</t>
  </si>
  <si>
    <t>AGENDA NO. 11</t>
  </si>
  <si>
    <t>all tariff</t>
  </si>
  <si>
    <t>Total No of Inst's having Arrears &gt;Rs 100</t>
  </si>
  <si>
    <t>Amount</t>
  </si>
  <si>
    <t>Disconnection Memos issued</t>
  </si>
  <si>
    <t>No of Inst’s Disconnected by Drawing  Mahazar</t>
  </si>
  <si>
    <t xml:space="preserve">No of Inst’s Disconnected With out Mahazar </t>
  </si>
  <si>
    <t xml:space="preserve">Total No of Inst’s Disconnected </t>
  </si>
  <si>
    <t>Amount Recovered</t>
  </si>
  <si>
    <t>D &amp; R Fee raised in the System in Lakhs</t>
  </si>
  <si>
    <t>Nos</t>
  </si>
  <si>
    <t>11=7+9</t>
  </si>
  <si>
    <t>12=8+10</t>
  </si>
  <si>
    <t>Harapanahalli</t>
  </si>
  <si>
    <t>Nyamathi</t>
  </si>
  <si>
    <t>Harihara Division Total</t>
  </si>
  <si>
    <t>Previous Month 1000 Above report &amp; present month Collection (HT2(abc) LT2 LT3 LT5)</t>
  </si>
  <si>
    <t>REPORT WRONG</t>
  </si>
  <si>
    <r>
      <rPr>
        <b/>
        <sz val="18"/>
        <color theme="1"/>
        <rFont val="Times New Roman"/>
        <family val="1"/>
      </rPr>
      <t xml:space="preserve">Bangalore Electricity Supply Company Limited
</t>
    </r>
    <r>
      <rPr>
        <sz val="18"/>
        <color theme="1"/>
        <rFont val="Times New Roman"/>
        <family val="1"/>
      </rPr>
      <t>(Wholly owned Government of Karnataka undertaking)</t>
    </r>
  </si>
  <si>
    <t>Tariff wise installations due for disconnection at the end of  February-2025</t>
  </si>
  <si>
    <t>AGENDA NO. 12</t>
  </si>
  <si>
    <t>(Rs. In Lakhs)</t>
  </si>
  <si>
    <t>Rs.1,000/- to Rs.5,000/-</t>
  </si>
  <si>
    <t>Rs.5,000/- to Rs.10,000/-</t>
  </si>
  <si>
    <t>Rs.10,000/- to Rs.50,000/-</t>
  </si>
  <si>
    <t>Rs.50,000/- to Rs.1,00,000/-</t>
  </si>
  <si>
    <t>Rs 1,00,000/- to 5,00,000</t>
  </si>
  <si>
    <t>Above 5,00,000</t>
  </si>
  <si>
    <t>Remarks</t>
  </si>
  <si>
    <t>Diff</t>
  </si>
  <si>
    <t xml:space="preserve">No. </t>
  </si>
  <si>
    <t xml:space="preserve">HT-2 </t>
  </si>
  <si>
    <t>HT-2</t>
  </si>
  <si>
    <t xml:space="preserve">HT-4 </t>
  </si>
  <si>
    <t>HT-3</t>
  </si>
  <si>
    <t xml:space="preserve">HT-5 </t>
  </si>
  <si>
    <t xml:space="preserve">LT-2 </t>
  </si>
  <si>
    <t xml:space="preserve">LT-3 </t>
  </si>
  <si>
    <t xml:space="preserve">LT-5 </t>
  </si>
  <si>
    <t xml:space="preserve">LT-7 </t>
  </si>
  <si>
    <t xml:space="preserve">HT-1 </t>
  </si>
  <si>
    <t xml:space="preserve">LT-1 </t>
  </si>
  <si>
    <t>LT-6(a) WS</t>
  </si>
  <si>
    <t xml:space="preserve">LT-4 </t>
  </si>
  <si>
    <t>LT-6(b) SL</t>
  </si>
  <si>
    <t xml:space="preserve">LT-6(a) WS </t>
  </si>
  <si>
    <t>LT-6(c) EV</t>
  </si>
  <si>
    <t xml:space="preserve">LT-6(b) SL </t>
  </si>
  <si>
    <t>1000 ABOVE ARREARS REPORT (RRNO WISE DCB)</t>
  </si>
  <si>
    <t>MINI DEMAND</t>
  </si>
  <si>
    <r>
      <rPr>
        <b/>
        <sz val="18"/>
        <rFont val="Times New Roman"/>
        <family val="1"/>
      </rPr>
      <t xml:space="preserve">Bangalore Electricity Supply Company Limited
</t>
    </r>
    <r>
      <rPr>
        <sz val="18"/>
        <rFont val="Times New Roman"/>
        <family val="1"/>
      </rPr>
      <t>(Wholly owned Government of Karnataka undertaking)</t>
    </r>
  </si>
  <si>
    <t>Tariff wise Age wise Analysis of Revenue arrears for the month of February-2025 of Harihara Division</t>
  </si>
  <si>
    <t>live arrears(+ve &amp; -ve both)</t>
  </si>
  <si>
    <t>AGENDA NO. 13</t>
  </si>
  <si>
    <t>Upto 1 Month / Less than 1 Month</t>
  </si>
  <si>
    <t>2 to 3 Months/ Less than 3 Months</t>
  </si>
  <si>
    <t>4 to 6 Months</t>
  </si>
  <si>
    <t>7 to 12 Months</t>
  </si>
  <si>
    <t>1 to 2 Years</t>
  </si>
  <si>
    <t>&gt; 2 Years</t>
  </si>
  <si>
    <t>Report:</t>
  </si>
  <si>
    <t>Age wise Arrears Abstract report for Live Connection</t>
  </si>
  <si>
    <r>
      <rPr>
        <b/>
        <sz val="20"/>
        <rFont val="Times New Roman"/>
        <family val="1"/>
      </rPr>
      <t xml:space="preserve">Bangalore Electricity Supply Company Limited
</t>
    </r>
    <r>
      <rPr>
        <sz val="20"/>
        <rFont val="Times New Roman"/>
        <family val="1"/>
      </rPr>
      <t>(Wholly owned Government of Karnataka undertaking)</t>
    </r>
  </si>
  <si>
    <t>Tackling of  Long Disconnected  Installations (Tariff Wise) for the month of February-2025</t>
  </si>
  <si>
    <t>Name of the Division: Harihara Division</t>
  </si>
  <si>
    <t>Agenda No. 15</t>
  </si>
  <si>
    <t>TOTAL LONG DISS INST</t>
  </si>
  <si>
    <t>Added during the month</t>
  </si>
  <si>
    <t>Amount Collected during the Month</t>
  </si>
  <si>
    <t>Deposit Adjustment during the Month</t>
  </si>
  <si>
    <t>Written off during the Month</t>
  </si>
  <si>
    <t>Total Collection</t>
  </si>
  <si>
    <t>Closing Balance</t>
  </si>
  <si>
    <t>Termination issued</t>
  </si>
  <si>
    <t xml:space="preserve">Form-A issued </t>
  </si>
  <si>
    <t xml:space="preserve">Form-B issued </t>
  </si>
  <si>
    <t>Form-C issued</t>
  </si>
  <si>
    <t>No of Installations</t>
  </si>
  <si>
    <t>No of Installations                  (4+6)</t>
  </si>
  <si>
    <t>Amt (5+7)</t>
  </si>
  <si>
    <t xml:space="preserve">No of Installations          </t>
  </si>
  <si>
    <t xml:space="preserve">Amt  </t>
  </si>
  <si>
    <t xml:space="preserve">No of Installations </t>
  </si>
  <si>
    <t xml:space="preserve">Amt              </t>
  </si>
  <si>
    <t>16 =10+12+14</t>
  </si>
  <si>
    <t>17=11+13+15</t>
  </si>
  <si>
    <t>18=8-16</t>
  </si>
  <si>
    <t>19=9-17</t>
  </si>
  <si>
    <t>LT-6c</t>
  </si>
  <si>
    <r>
      <rPr>
        <b/>
        <sz val="20"/>
        <color theme="1"/>
        <rFont val="Times New Roman"/>
        <family val="1"/>
      </rPr>
      <t xml:space="preserve">Bangalore Electricity Supply Company Limited
</t>
    </r>
    <r>
      <rPr>
        <sz val="20"/>
        <color theme="1"/>
        <rFont val="Times New Roman"/>
        <family val="1"/>
      </rPr>
      <t>(Wholly owned Government of Karnataka undertaking)</t>
    </r>
  </si>
  <si>
    <t>No of Inst</t>
  </si>
  <si>
    <t>No of Inst                  (4+6)</t>
  </si>
  <si>
    <t xml:space="preserve">No of Inst          </t>
  </si>
  <si>
    <t xml:space="preserve">No of Inst </t>
  </si>
  <si>
    <t>Arrears from Govt Installations of the month of February-2025</t>
  </si>
  <si>
    <t>Agenda No.16</t>
  </si>
  <si>
    <t>(Rs. in Lakhs)</t>
  </si>
  <si>
    <t>Sub-Division</t>
  </si>
  <si>
    <t>Opening Balance</t>
  </si>
  <si>
    <t>Current Month Demand</t>
  </si>
  <si>
    <t>Total (OB + Demand)</t>
  </si>
  <si>
    <t>Recovery during the Month</t>
  </si>
  <si>
    <t>No. of Instn</t>
  </si>
  <si>
    <t>HT-5+7</t>
  </si>
  <si>
    <t>total installation not match</t>
  </si>
  <si>
    <t xml:space="preserve">Bangalore Electricity Supply Company Limited
</t>
  </si>
  <si>
    <t>Rs. in Lakhs</t>
  </si>
  <si>
    <t>SL No</t>
  </si>
  <si>
    <t>Name of the Office</t>
  </si>
  <si>
    <t>Name of the  Govt. Department *</t>
  </si>
  <si>
    <t>Agiculture</t>
  </si>
  <si>
    <t>BSNL</t>
  </si>
  <si>
    <t>CENTRAL GOVT</t>
  </si>
  <si>
    <t>CMC/TMC</t>
  </si>
  <si>
    <t>Court</t>
  </si>
  <si>
    <t>Education</t>
  </si>
  <si>
    <t>Excise</t>
  </si>
  <si>
    <t>FOOD &amp;CIVIL</t>
  </si>
  <si>
    <t>Forest</t>
  </si>
  <si>
    <t>Horticulture</t>
  </si>
  <si>
    <t>Hospital</t>
  </si>
  <si>
    <t>Hostel</t>
  </si>
  <si>
    <t>Housing Board</t>
  </si>
  <si>
    <t>Information</t>
  </si>
  <si>
    <t>Irrigation</t>
  </si>
  <si>
    <t>KHB</t>
  </si>
  <si>
    <t>KIADB</t>
  </si>
  <si>
    <t>KSDB</t>
  </si>
  <si>
    <t>KSRTC</t>
  </si>
  <si>
    <t>Legal</t>
  </si>
  <si>
    <t>Park Lighting</t>
  </si>
  <si>
    <t>Police Department</t>
  </si>
  <si>
    <t>Pollution Control Board</t>
  </si>
  <si>
    <t>Post Office</t>
  </si>
  <si>
    <t>PWD</t>
  </si>
  <si>
    <t>Railways</t>
  </si>
  <si>
    <t>Revenue</t>
  </si>
  <si>
    <t>Slum Board</t>
  </si>
  <si>
    <t>Social Welfare</t>
  </si>
  <si>
    <t>STATE GOVT</t>
  </si>
  <si>
    <t>Survey</t>
  </si>
  <si>
    <t>Sericulture</t>
  </si>
  <si>
    <t>VP/TP</t>
  </si>
  <si>
    <t>Youth Service Sport</t>
  </si>
  <si>
    <t>Labor OFFICE/rdws</t>
  </si>
  <si>
    <t>KGID/KNNL/RDWS/</t>
  </si>
  <si>
    <t>TOTAL</t>
  </si>
  <si>
    <t>Note: * Govt. Department RR Number wise Tariff wise details should be furnished along this Agenda.</t>
  </si>
  <si>
    <r>
      <rPr>
        <b/>
        <sz val="16"/>
        <color theme="1"/>
        <rFont val="Times New Roman"/>
        <family val="1"/>
      </rPr>
      <t xml:space="preserve">Bangalore Electricity Supply Company Limited
</t>
    </r>
    <r>
      <rPr>
        <sz val="10"/>
        <color theme="1"/>
        <rFont val="Times New Roman"/>
        <family val="1"/>
      </rPr>
      <t>(Wholly owned Government of Karnataka undertaking)</t>
    </r>
  </si>
  <si>
    <t>Customer Contact Summary Report for the Month of February-2025</t>
  </si>
  <si>
    <t>AGENDA 25</t>
  </si>
  <si>
    <t>Name of the Division : Harihara</t>
  </si>
  <si>
    <t>S. NO.</t>
  </si>
  <si>
    <t>Sub-division</t>
  </si>
  <si>
    <t>Active Instns Count</t>
  </si>
  <si>
    <t>Mobile Phone Count</t>
  </si>
  <si>
    <t>Telephone Count</t>
  </si>
  <si>
    <t>Email_ID Count</t>
  </si>
  <si>
    <t>OLD</t>
  </si>
  <si>
    <t>HT</t>
  </si>
  <si>
    <t>LT-6</t>
  </si>
  <si>
    <t>Sub Div Total</t>
  </si>
  <si>
    <t xml:space="preserve">REMARKS </t>
  </si>
  <si>
    <t>O.B CB INSTALLATION AND AMOUNT NOT TALLYIED AND NOT FREEZED(CB NOT EQUALS TO OB)</t>
  </si>
  <si>
    <t>2. OB DEMAND COLL PRINCIPLE INTEREST, TAX NOT GENERATING AND NOT TALLIED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</si>
</sst>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00"/>
    <numFmt numFmtId="166" formatCode="[$-409]mmm\-yy;@"/>
    <numFmt numFmtId="167" formatCode="0.0"/>
    <numFmt numFmtId="170" formatCode="0.0000"/>
  </numFmts>
  <fonts count="8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1"/>
      <color theme="1"/>
      <name val="Times New Roman"/>
      <family val="1"/>
    </font>
    <font>
      <b/>
      <sz val="26"/>
      <name val="Times New Roman"/>
      <family val="1"/>
    </font>
    <font>
      <b/>
      <sz val="26"/>
      <color theme="1"/>
      <name val="Times New Roman"/>
      <family val="1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name val="Calibri"/>
      <family val="2"/>
      <scheme val="minor"/>
    </font>
    <font>
      <sz val="10"/>
      <color theme="1"/>
      <name val="Times New Roman"/>
      <family val="1"/>
    </font>
    <font>
      <sz val="26"/>
      <color theme="1"/>
      <name val="Calibri"/>
      <family val="2"/>
      <scheme val="minor"/>
    </font>
    <font>
      <b/>
      <sz val="26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0"/>
      <name val="Calibri"/>
      <family val="2"/>
      <scheme val="minor"/>
    </font>
    <font>
      <sz val="14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6"/>
      <name val="Calibri"/>
      <family val="2"/>
      <scheme val="minor"/>
    </font>
    <font>
      <b/>
      <sz val="12"/>
      <color theme="1"/>
      <name val="Times New Roman"/>
      <family val="1"/>
    </font>
    <font>
      <sz val="26"/>
      <name val="Calibri"/>
      <family val="2"/>
      <scheme val="minor"/>
    </font>
    <font>
      <sz val="2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name val="Times New Roman"/>
      <family val="1"/>
    </font>
    <font>
      <sz val="11"/>
      <name val="Calibri"/>
      <family val="2"/>
      <scheme val="minor"/>
    </font>
    <font>
      <b/>
      <sz val="16"/>
      <name val="Times New Roman"/>
      <family val="1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sz val="2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20"/>
      <name val="Times New Roman"/>
      <family val="1"/>
    </font>
    <font>
      <b/>
      <sz val="11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5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8"/>
      <name val="Times New Roman"/>
      <family val="1"/>
    </font>
    <font>
      <sz val="18"/>
      <name val="Calibri"/>
      <family val="2"/>
      <scheme val="minor"/>
    </font>
    <font>
      <sz val="16"/>
      <name val="Book Antiqua"/>
      <family val="1"/>
    </font>
    <font>
      <b/>
      <sz val="18"/>
      <name val="Calibri"/>
      <family val="2"/>
      <scheme val="minor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22"/>
      <name val="Calibri Light"/>
      <family val="1"/>
      <scheme val="major"/>
    </font>
    <font>
      <sz val="22"/>
      <name val="Calibri"/>
      <family val="2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name val="Times New Roman"/>
      <family val="1"/>
    </font>
    <font>
      <sz val="18"/>
      <name val="Calibri"/>
      <family val="2"/>
    </font>
    <font>
      <b/>
      <sz val="12"/>
      <color theme="1"/>
      <name val="Calibri"/>
      <family val="2"/>
    </font>
    <font>
      <b/>
      <sz val="18"/>
      <color rgb="FFFF0000"/>
      <name val="Calibri"/>
      <family val="2"/>
      <scheme val="minor"/>
    </font>
    <font>
      <sz val="2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rgb="FF000000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sz val="16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4"/>
      <color rgb="FFFF0000"/>
      <name val="Times New Roman"/>
      <family val="1"/>
    </font>
    <font>
      <b/>
      <sz val="3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47" fillId="0" borderId="0"/>
    <xf numFmtId="0" fontId="1" fillId="0" borderId="0"/>
    <xf numFmtId="0" fontId="75" fillId="0" borderId="0">
      <alignment vertical="top"/>
    </xf>
    <xf numFmtId="0" fontId="77" fillId="0" borderId="0"/>
    <xf numFmtId="0" fontId="77" fillId="0" borderId="0"/>
  </cellStyleXfs>
  <cellXfs count="42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17" fontId="11" fillId="2" borderId="6" xfId="0" applyNumberFormat="1" applyFont="1" applyFill="1" applyBorder="1" applyAlignment="1">
      <alignment horizontal="center" vertical="center"/>
    </xf>
    <xf numFmtId="17" fontId="11" fillId="3" borderId="6" xfId="0" applyNumberFormat="1" applyFont="1" applyFill="1" applyBorder="1" applyAlignment="1">
      <alignment horizontal="center" vertical="center"/>
    </xf>
    <xf numFmtId="17" fontId="13" fillId="2" borderId="6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17" fillId="2" borderId="6" xfId="0" applyFont="1" applyFill="1" applyBorder="1"/>
    <xf numFmtId="2" fontId="17" fillId="2" borderId="6" xfId="0" applyNumberFormat="1" applyFont="1" applyFill="1" applyBorder="1" applyAlignment="1">
      <alignment horizontal="center" vertical="center"/>
    </xf>
    <xf numFmtId="2" fontId="17" fillId="3" borderId="6" xfId="0" applyNumberFormat="1" applyFont="1" applyFill="1" applyBorder="1" applyAlignment="1">
      <alignment horizontal="center" vertical="center"/>
    </xf>
    <xf numFmtId="2" fontId="18" fillId="2" borderId="6" xfId="0" applyNumberFormat="1" applyFont="1" applyFill="1" applyBorder="1" applyAlignment="1">
      <alignment horizontal="center" vertical="center"/>
    </xf>
    <xf numFmtId="2" fontId="19" fillId="2" borderId="6" xfId="0" applyNumberFormat="1" applyFont="1" applyFill="1" applyBorder="1" applyAlignment="1">
      <alignment horizontal="right" vertical="center"/>
    </xf>
    <xf numFmtId="2" fontId="20" fillId="2" borderId="6" xfId="0" applyNumberFormat="1" applyFont="1" applyFill="1" applyBorder="1" applyAlignment="1">
      <alignment horizontal="center" vertical="center"/>
    </xf>
    <xf numFmtId="2" fontId="21" fillId="2" borderId="6" xfId="0" applyNumberFormat="1" applyFont="1" applyFill="1" applyBorder="1" applyAlignment="1">
      <alignment horizontal="center" vertical="center"/>
    </xf>
    <xf numFmtId="2" fontId="22" fillId="2" borderId="6" xfId="0" applyNumberFormat="1" applyFont="1" applyFill="1" applyBorder="1" applyAlignment="1">
      <alignment horizontal="right" vertical="center"/>
    </xf>
    <xf numFmtId="0" fontId="23" fillId="2" borderId="0" xfId="0" applyFont="1" applyFill="1"/>
    <xf numFmtId="2" fontId="24" fillId="2" borderId="6" xfId="0" applyNumberFormat="1" applyFont="1" applyFill="1" applyBorder="1" applyAlignment="1">
      <alignment horizontal="center" vertical="center"/>
    </xf>
    <xf numFmtId="0" fontId="25" fillId="2" borderId="0" xfId="0" applyFont="1" applyFill="1"/>
    <xf numFmtId="0" fontId="9" fillId="2" borderId="6" xfId="0" applyFont="1" applyFill="1" applyBorder="1"/>
    <xf numFmtId="2" fontId="9" fillId="2" borderId="6" xfId="0" applyNumberFormat="1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/>
    </xf>
    <xf numFmtId="2" fontId="26" fillId="2" borderId="6" xfId="0" applyNumberFormat="1" applyFont="1" applyFill="1" applyBorder="1" applyAlignment="1">
      <alignment horizontal="right" vertical="center"/>
    </xf>
    <xf numFmtId="0" fontId="27" fillId="2" borderId="0" xfId="0" applyFont="1" applyFill="1"/>
    <xf numFmtId="2" fontId="28" fillId="2" borderId="6" xfId="0" applyNumberFormat="1" applyFont="1" applyFill="1" applyBorder="1" applyAlignment="1">
      <alignment horizontal="center" vertical="center"/>
    </xf>
    <xf numFmtId="2" fontId="19" fillId="2" borderId="0" xfId="0" applyNumberFormat="1" applyFont="1" applyFill="1" applyAlignment="1">
      <alignment horizontal="right" vertical="center"/>
    </xf>
    <xf numFmtId="0" fontId="29" fillId="2" borderId="0" xfId="0" applyFont="1" applyFill="1"/>
    <xf numFmtId="2" fontId="30" fillId="2" borderId="6" xfId="0" applyNumberFormat="1" applyFont="1" applyFill="1" applyBorder="1" applyAlignment="1">
      <alignment horizontal="center" vertical="center"/>
    </xf>
    <xf numFmtId="0" fontId="31" fillId="2" borderId="0" xfId="0" applyFont="1" applyFill="1"/>
    <xf numFmtId="0" fontId="32" fillId="2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2" fontId="32" fillId="2" borderId="0" xfId="0" applyNumberFormat="1" applyFont="1" applyFill="1" applyAlignment="1">
      <alignment horizontal="center"/>
    </xf>
    <xf numFmtId="164" fontId="32" fillId="2" borderId="0" xfId="0" applyNumberFormat="1" applyFont="1" applyFill="1" applyAlignment="1">
      <alignment horizontal="center"/>
    </xf>
    <xf numFmtId="165" fontId="32" fillId="2" borderId="0" xfId="0" applyNumberFormat="1" applyFont="1" applyFill="1" applyAlignment="1">
      <alignment horizontal="center"/>
    </xf>
    <xf numFmtId="0" fontId="34" fillId="2" borderId="0" xfId="0" applyFont="1" applyFill="1"/>
    <xf numFmtId="2" fontId="20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vertical="center" wrapText="1"/>
    </xf>
    <xf numFmtId="166" fontId="37" fillId="2" borderId="7" xfId="0" applyNumberFormat="1" applyFont="1" applyFill="1" applyBorder="1" applyAlignment="1">
      <alignment horizontal="center" vertical="center" wrapText="1"/>
    </xf>
    <xf numFmtId="2" fontId="38" fillId="3" borderId="6" xfId="0" applyNumberFormat="1" applyFont="1" applyFill="1" applyBorder="1" applyAlignment="1">
      <alignment horizontal="center" vertical="center"/>
    </xf>
    <xf numFmtId="2" fontId="38" fillId="2" borderId="6" xfId="0" applyNumberFormat="1" applyFont="1" applyFill="1" applyBorder="1" applyAlignment="1">
      <alignment horizontal="center" vertical="center"/>
    </xf>
    <xf numFmtId="167" fontId="38" fillId="2" borderId="6" xfId="0" applyNumberFormat="1" applyFont="1" applyFill="1" applyBorder="1" applyAlignment="1">
      <alignment horizontal="center" vertical="center"/>
    </xf>
    <xf numFmtId="2" fontId="37" fillId="2" borderId="6" xfId="0" applyNumberFormat="1" applyFont="1" applyFill="1" applyBorder="1" applyAlignment="1">
      <alignment horizontal="center" vertical="center"/>
    </xf>
    <xf numFmtId="167" fontId="37" fillId="2" borderId="6" xfId="0" applyNumberFormat="1" applyFont="1" applyFill="1" applyBorder="1" applyAlignment="1">
      <alignment horizontal="center" vertical="center"/>
    </xf>
    <xf numFmtId="2" fontId="34" fillId="3" borderId="0" xfId="0" applyNumberFormat="1" applyFont="1" applyFill="1"/>
    <xf numFmtId="2" fontId="34" fillId="2" borderId="0" xfId="0" applyNumberFormat="1" applyFont="1" applyFill="1"/>
    <xf numFmtId="0" fontId="39" fillId="3" borderId="0" xfId="0" applyFont="1" applyFill="1"/>
    <xf numFmtId="0" fontId="34" fillId="3" borderId="0" xfId="0" applyFont="1" applyFill="1"/>
    <xf numFmtId="0" fontId="41" fillId="2" borderId="0" xfId="0" applyFont="1" applyFill="1" applyAlignment="1">
      <alignment horizontal="center" vertical="center" wrapText="1"/>
    </xf>
    <xf numFmtId="0" fontId="42" fillId="2" borderId="0" xfId="0" applyFont="1" applyFill="1"/>
    <xf numFmtId="0" fontId="43" fillId="2" borderId="0" xfId="0" applyFont="1" applyFill="1" applyAlignment="1">
      <alignment vertical="center"/>
    </xf>
    <xf numFmtId="1" fontId="43" fillId="2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1" fontId="43" fillId="2" borderId="0" xfId="0" applyNumberFormat="1" applyFont="1" applyFill="1" applyAlignment="1">
      <alignment vertical="center"/>
    </xf>
    <xf numFmtId="1" fontId="42" fillId="2" borderId="0" xfId="0" applyNumberFormat="1" applyFont="1" applyFill="1"/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45" fillId="2" borderId="2" xfId="0" applyFont="1" applyFill="1" applyBorder="1" applyAlignment="1">
      <alignment horizontal="center" vertical="center" wrapText="1"/>
    </xf>
    <xf numFmtId="1" fontId="45" fillId="2" borderId="6" xfId="0" applyNumberFormat="1" applyFont="1" applyFill="1" applyBorder="1" applyAlignment="1">
      <alignment horizontal="center" vertical="center"/>
    </xf>
    <xf numFmtId="0" fontId="45" fillId="2" borderId="6" xfId="0" applyFont="1" applyFill="1" applyBorder="1" applyAlignment="1">
      <alignment horizontal="center" vertical="center"/>
    </xf>
    <xf numFmtId="1" fontId="45" fillId="2" borderId="2" xfId="0" applyNumberFormat="1" applyFont="1" applyFill="1" applyBorder="1" applyAlignment="1">
      <alignment horizontal="center" vertical="center" wrapText="1"/>
    </xf>
    <xf numFmtId="1" fontId="41" fillId="2" borderId="0" xfId="0" applyNumberFormat="1" applyFont="1" applyFill="1" applyAlignment="1">
      <alignment vertical="center"/>
    </xf>
    <xf numFmtId="0" fontId="46" fillId="2" borderId="6" xfId="0" applyFont="1" applyFill="1" applyBorder="1" applyAlignment="1">
      <alignment horizontal="left" vertical="center"/>
    </xf>
    <xf numFmtId="17" fontId="47" fillId="2" borderId="6" xfId="0" applyNumberFormat="1" applyFont="1" applyFill="1" applyBorder="1" applyAlignment="1">
      <alignment horizontal="center" vertical="center"/>
    </xf>
    <xf numFmtId="2" fontId="46" fillId="2" borderId="6" xfId="0" applyNumberFormat="1" applyFont="1" applyFill="1" applyBorder="1" applyAlignment="1">
      <alignment horizontal="right" vertical="center"/>
    </xf>
    <xf numFmtId="1" fontId="46" fillId="2" borderId="6" xfId="0" applyNumberFormat="1" applyFont="1" applyFill="1" applyBorder="1" applyAlignment="1">
      <alignment horizontal="center" vertical="center"/>
    </xf>
    <xf numFmtId="2" fontId="46" fillId="2" borderId="6" xfId="0" applyNumberFormat="1" applyFont="1" applyFill="1" applyBorder="1" applyAlignment="1">
      <alignment horizontal="center" vertical="center"/>
    </xf>
    <xf numFmtId="2" fontId="48" fillId="2" borderId="6" xfId="0" applyNumberFormat="1" applyFont="1" applyFill="1" applyBorder="1" applyAlignment="1">
      <alignment horizontal="center" vertical="center"/>
    </xf>
    <xf numFmtId="1" fontId="46" fillId="3" borderId="6" xfId="0" applyNumberFormat="1" applyFont="1" applyFill="1" applyBorder="1" applyAlignment="1">
      <alignment horizontal="center" vertical="center"/>
    </xf>
    <xf numFmtId="2" fontId="46" fillId="3" borderId="6" xfId="0" applyNumberFormat="1" applyFont="1" applyFill="1" applyBorder="1" applyAlignment="1">
      <alignment horizontal="center" vertical="center"/>
    </xf>
    <xf numFmtId="2" fontId="47" fillId="2" borderId="0" xfId="0" applyNumberFormat="1" applyFont="1" applyFill="1" applyAlignment="1">
      <alignment vertical="center"/>
    </xf>
    <xf numFmtId="1" fontId="47" fillId="2" borderId="0" xfId="0" applyNumberFormat="1" applyFont="1" applyFill="1" applyAlignment="1">
      <alignment vertical="center"/>
    </xf>
    <xf numFmtId="0" fontId="47" fillId="2" borderId="0" xfId="0" applyFont="1" applyFill="1" applyAlignment="1">
      <alignment vertical="center"/>
    </xf>
    <xf numFmtId="2" fontId="42" fillId="2" borderId="0" xfId="0" applyNumberFormat="1" applyFont="1" applyFill="1"/>
    <xf numFmtId="0" fontId="37" fillId="3" borderId="0" xfId="0" applyFont="1" applyFill="1"/>
    <xf numFmtId="0" fontId="38" fillId="3" borderId="0" xfId="0" applyFont="1" applyFill="1"/>
    <xf numFmtId="0" fontId="38" fillId="2" borderId="0" xfId="0" applyFont="1" applyFill="1"/>
    <xf numFmtId="0" fontId="26" fillId="0" borderId="0" xfId="0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50" fillId="0" borderId="0" xfId="0" applyFont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2" fontId="50" fillId="2" borderId="0" xfId="0" applyNumberFormat="1" applyFont="1" applyFill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 wrapText="1"/>
    </xf>
    <xf numFmtId="0" fontId="49" fillId="2" borderId="6" xfId="0" applyFont="1" applyFill="1" applyBorder="1" applyAlignment="1">
      <alignment horizontal="center" vertical="center" wrapText="1"/>
    </xf>
    <xf numFmtId="0" fontId="49" fillId="2" borderId="6" xfId="0" applyFont="1" applyFill="1" applyBorder="1" applyAlignment="1">
      <alignment horizontal="center" vertical="center"/>
    </xf>
    <xf numFmtId="2" fontId="49" fillId="2" borderId="6" xfId="0" applyNumberFormat="1" applyFont="1" applyFill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2" fontId="22" fillId="0" borderId="6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" fontId="22" fillId="2" borderId="6" xfId="0" applyNumberFormat="1" applyFont="1" applyFill="1" applyBorder="1" applyAlignment="1">
      <alignment horizontal="center" vertical="center"/>
    </xf>
    <xf numFmtId="2" fontId="22" fillId="2" borderId="6" xfId="0" applyNumberFormat="1" applyFont="1" applyFill="1" applyBorder="1" applyAlignment="1">
      <alignment horizontal="center" vertical="center"/>
    </xf>
    <xf numFmtId="2" fontId="51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vertical="center"/>
    </xf>
    <xf numFmtId="2" fontId="0" fillId="0" borderId="0" xfId="0" applyNumberFormat="1"/>
    <xf numFmtId="0" fontId="52" fillId="0" borderId="6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/>
    </xf>
    <xf numFmtId="1" fontId="50" fillId="0" borderId="6" xfId="0" applyNumberFormat="1" applyFont="1" applyBorder="1" applyAlignment="1">
      <alignment horizontal="center"/>
    </xf>
    <xf numFmtId="2" fontId="50" fillId="0" borderId="6" xfId="0" applyNumberFormat="1" applyFont="1" applyBorder="1" applyAlignment="1">
      <alignment horizontal="center"/>
    </xf>
    <xf numFmtId="1" fontId="50" fillId="2" borderId="6" xfId="0" applyNumberFormat="1" applyFont="1" applyFill="1" applyBorder="1" applyAlignment="1">
      <alignment horizontal="center"/>
    </xf>
    <xf numFmtId="2" fontId="50" fillId="2" borderId="6" xfId="0" applyNumberFormat="1" applyFont="1" applyFill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0" fillId="2" borderId="0" xfId="0" applyFill="1"/>
    <xf numFmtId="2" fontId="0" fillId="2" borderId="0" xfId="0" applyNumberFormat="1" applyFill="1"/>
    <xf numFmtId="2" fontId="2" fillId="0" borderId="0" xfId="0" applyNumberFormat="1" applyFont="1" applyAlignment="1">
      <alignment vertical="center"/>
    </xf>
    <xf numFmtId="2" fontId="0" fillId="0" borderId="0" xfId="0" applyNumberFormat="1" applyAlignment="1">
      <alignment horizontal="center"/>
    </xf>
    <xf numFmtId="0" fontId="0" fillId="2" borderId="6" xfId="0" applyFill="1" applyBorder="1"/>
    <xf numFmtId="0" fontId="0" fillId="0" borderId="6" xfId="0" applyBorder="1"/>
    <xf numFmtId="0" fontId="2" fillId="2" borderId="6" xfId="0" applyFont="1" applyFill="1" applyBorder="1"/>
    <xf numFmtId="2" fontId="0" fillId="2" borderId="6" xfId="0" applyNumberFormat="1" applyFill="1" applyBorder="1"/>
    <xf numFmtId="0" fontId="0" fillId="3" borderId="0" xfId="0" applyFill="1"/>
    <xf numFmtId="2" fontId="0" fillId="0" borderId="6" xfId="0" applyNumberFormat="1" applyBorder="1"/>
    <xf numFmtId="0" fontId="2" fillId="0" borderId="6" xfId="0" applyFont="1" applyBorder="1"/>
    <xf numFmtId="2" fontId="2" fillId="2" borderId="6" xfId="0" applyNumberFormat="1" applyFont="1" applyFill="1" applyBorder="1"/>
    <xf numFmtId="2" fontId="2" fillId="0" borderId="6" xfId="0" applyNumberFormat="1" applyFont="1" applyBorder="1"/>
    <xf numFmtId="0" fontId="42" fillId="2" borderId="1" xfId="0" applyFont="1" applyFill="1" applyBorder="1"/>
    <xf numFmtId="0" fontId="42" fillId="2" borderId="1" xfId="0" applyFont="1" applyFill="1" applyBorder="1" applyAlignment="1">
      <alignment horizontal="center"/>
    </xf>
    <xf numFmtId="0" fontId="55" fillId="2" borderId="0" xfId="0" applyFont="1" applyFill="1" applyAlignment="1">
      <alignment horizontal="center" vertical="center"/>
    </xf>
    <xf numFmtId="0" fontId="56" fillId="2" borderId="6" xfId="0" applyFont="1" applyFill="1" applyBorder="1" applyAlignment="1">
      <alignment horizontal="center" vertical="center" wrapText="1"/>
    </xf>
    <xf numFmtId="0" fontId="56" fillId="2" borderId="6" xfId="0" applyFont="1" applyFill="1" applyBorder="1" applyAlignment="1">
      <alignment horizontal="center" vertical="center"/>
    </xf>
    <xf numFmtId="0" fontId="57" fillId="2" borderId="6" xfId="0" applyFont="1" applyFill="1" applyBorder="1" applyAlignment="1">
      <alignment horizontal="center" vertical="center"/>
    </xf>
    <xf numFmtId="0" fontId="57" fillId="2" borderId="6" xfId="0" applyFont="1" applyFill="1" applyBorder="1" applyAlignment="1">
      <alignment horizontal="center" vertical="center" wrapText="1"/>
    </xf>
    <xf numFmtId="0" fontId="58" fillId="2" borderId="6" xfId="0" applyFont="1" applyFill="1" applyBorder="1" applyAlignment="1">
      <alignment horizontal="left" vertical="center"/>
    </xf>
    <xf numFmtId="1" fontId="58" fillId="2" borderId="5" xfId="0" applyNumberFormat="1" applyFont="1" applyFill="1" applyBorder="1" applyAlignment="1">
      <alignment horizontal="center" vertical="center"/>
    </xf>
    <xf numFmtId="2" fontId="58" fillId="2" borderId="6" xfId="0" applyNumberFormat="1" applyFont="1" applyFill="1" applyBorder="1" applyAlignment="1">
      <alignment horizontal="center" vertical="center"/>
    </xf>
    <xf numFmtId="1" fontId="58" fillId="2" borderId="6" xfId="0" applyNumberFormat="1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17" fontId="55" fillId="2" borderId="9" xfId="0" applyNumberFormat="1" applyFont="1" applyFill="1" applyBorder="1" applyAlignment="1">
      <alignment vertical="center"/>
    </xf>
    <xf numFmtId="17" fontId="55" fillId="2" borderId="6" xfId="0" applyNumberFormat="1" applyFont="1" applyFill="1" applyBorder="1" applyAlignment="1">
      <alignment vertical="center"/>
    </xf>
    <xf numFmtId="0" fontId="59" fillId="2" borderId="5" xfId="0" applyFont="1" applyFill="1" applyBorder="1" applyAlignment="1">
      <alignment horizontal="center" vertical="center"/>
    </xf>
    <xf numFmtId="2" fontId="59" fillId="2" borderId="6" xfId="0" applyNumberFormat="1" applyFont="1" applyFill="1" applyBorder="1" applyAlignment="1">
      <alignment horizontal="center" vertical="center"/>
    </xf>
    <xf numFmtId="2" fontId="59" fillId="2" borderId="5" xfId="0" applyNumberFormat="1" applyFont="1" applyFill="1" applyBorder="1" applyAlignment="1">
      <alignment horizontal="center" vertical="center"/>
    </xf>
    <xf numFmtId="1" fontId="59" fillId="2" borderId="6" xfId="0" applyNumberFormat="1" applyFont="1" applyFill="1" applyBorder="1" applyAlignment="1">
      <alignment horizontal="center" vertical="center"/>
    </xf>
    <xf numFmtId="1" fontId="60" fillId="2" borderId="5" xfId="0" applyNumberFormat="1" applyFont="1" applyFill="1" applyBorder="1" applyAlignment="1">
      <alignment horizontal="center" vertical="center"/>
    </xf>
    <xf numFmtId="2" fontId="60" fillId="2" borderId="6" xfId="0" applyNumberFormat="1" applyFont="1" applyFill="1" applyBorder="1" applyAlignment="1">
      <alignment horizontal="center" vertical="center"/>
    </xf>
    <xf numFmtId="1" fontId="60" fillId="2" borderId="6" xfId="0" applyNumberFormat="1" applyFont="1" applyFill="1" applyBorder="1" applyAlignment="1">
      <alignment horizontal="center" vertical="center"/>
    </xf>
    <xf numFmtId="0" fontId="35" fillId="2" borderId="6" xfId="0" applyFont="1" applyFill="1" applyBorder="1" applyAlignment="1">
      <alignment horizontal="left" vertical="center" wrapText="1"/>
    </xf>
    <xf numFmtId="17" fontId="55" fillId="2" borderId="7" xfId="0" applyNumberFormat="1" applyFont="1" applyFill="1" applyBorder="1" applyAlignment="1">
      <alignment vertical="center"/>
    </xf>
    <xf numFmtId="1" fontId="33" fillId="2" borderId="11" xfId="0" applyNumberFormat="1" applyFont="1" applyFill="1" applyBorder="1" applyAlignment="1">
      <alignment horizontal="center" vertical="center"/>
    </xf>
    <xf numFmtId="2" fontId="33" fillId="2" borderId="6" xfId="0" applyNumberFormat="1" applyFont="1" applyFill="1" applyBorder="1" applyAlignment="1">
      <alignment horizontal="center" vertical="center"/>
    </xf>
    <xf numFmtId="1" fontId="33" fillId="2" borderId="6" xfId="0" applyNumberFormat="1" applyFont="1" applyFill="1" applyBorder="1" applyAlignment="1">
      <alignment horizontal="center" vertical="center"/>
    </xf>
    <xf numFmtId="1" fontId="42" fillId="2" borderId="0" xfId="0" applyNumberFormat="1" applyFont="1" applyFill="1" applyAlignment="1">
      <alignment horizontal="center"/>
    </xf>
    <xf numFmtId="0" fontId="20" fillId="3" borderId="0" xfId="0" applyFont="1" applyFill="1"/>
    <xf numFmtId="0" fontId="42" fillId="2" borderId="0" xfId="0" applyFont="1" applyFill="1" applyAlignment="1">
      <alignment horizontal="center"/>
    </xf>
    <xf numFmtId="1" fontId="61" fillId="3" borderId="0" xfId="0" applyNumberFormat="1" applyFont="1" applyFill="1" applyAlignment="1">
      <alignment horizontal="center"/>
    </xf>
    <xf numFmtId="0" fontId="47" fillId="2" borderId="0" xfId="1" applyFill="1" applyAlignment="1">
      <alignment vertical="center"/>
    </xf>
    <xf numFmtId="0" fontId="45" fillId="2" borderId="6" xfId="1" applyFont="1" applyFill="1" applyBorder="1" applyAlignment="1">
      <alignment horizontal="center" vertical="center" wrapText="1"/>
    </xf>
    <xf numFmtId="0" fontId="45" fillId="4" borderId="6" xfId="1" applyFont="1" applyFill="1" applyBorder="1" applyAlignment="1">
      <alignment horizontal="center" vertical="center" wrapText="1"/>
    </xf>
    <xf numFmtId="0" fontId="45" fillId="2" borderId="2" xfId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left" vertical="center"/>
    </xf>
    <xf numFmtId="0" fontId="46" fillId="2" borderId="6" xfId="0" applyFont="1" applyFill="1" applyBorder="1" applyAlignment="1">
      <alignment vertical="center"/>
    </xf>
    <xf numFmtId="0" fontId="42" fillId="2" borderId="6" xfId="0" applyFont="1" applyFill="1" applyBorder="1"/>
    <xf numFmtId="2" fontId="42" fillId="2" borderId="6" xfId="0" applyNumberFormat="1" applyFont="1" applyFill="1" applyBorder="1"/>
    <xf numFmtId="1" fontId="42" fillId="2" borderId="6" xfId="0" applyNumberFormat="1" applyFont="1" applyFill="1" applyBorder="1"/>
    <xf numFmtId="0" fontId="63" fillId="4" borderId="6" xfId="0" applyFont="1" applyFill="1" applyBorder="1" applyAlignment="1">
      <alignment horizontal="left" vertical="center"/>
    </xf>
    <xf numFmtId="1" fontId="35" fillId="4" borderId="6" xfId="0" applyNumberFormat="1" applyFont="1" applyFill="1" applyBorder="1" applyAlignment="1">
      <alignment horizontal="center" vertical="center"/>
    </xf>
    <xf numFmtId="2" fontId="35" fillId="4" borderId="6" xfId="0" applyNumberFormat="1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vertical="center"/>
    </xf>
    <xf numFmtId="0" fontId="44" fillId="2" borderId="0" xfId="0" applyFont="1" applyFill="1"/>
    <xf numFmtId="2" fontId="47" fillId="2" borderId="0" xfId="1" applyNumberFormat="1" applyFill="1" applyAlignment="1">
      <alignment vertical="center"/>
    </xf>
    <xf numFmtId="2" fontId="45" fillId="2" borderId="6" xfId="1" applyNumberFormat="1" applyFont="1" applyFill="1" applyBorder="1" applyAlignment="1">
      <alignment horizontal="center" vertical="center" wrapText="1"/>
    </xf>
    <xf numFmtId="0" fontId="46" fillId="3" borderId="6" xfId="1" applyFont="1" applyFill="1" applyBorder="1" applyAlignment="1">
      <alignment horizontal="center" vertical="center" wrapText="1"/>
    </xf>
    <xf numFmtId="2" fontId="46" fillId="3" borderId="6" xfId="1" applyNumberFormat="1" applyFont="1" applyFill="1" applyBorder="1" applyAlignment="1">
      <alignment horizontal="center" vertical="center" wrapText="1"/>
    </xf>
    <xf numFmtId="0" fontId="42" fillId="0" borderId="0" xfId="0" applyFont="1"/>
    <xf numFmtId="2" fontId="42" fillId="0" borderId="0" xfId="0" applyNumberFormat="1" applyFont="1"/>
    <xf numFmtId="1" fontId="38" fillId="2" borderId="6" xfId="0" applyNumberFormat="1" applyFont="1" applyFill="1" applyBorder="1" applyAlignment="1">
      <alignment horizontal="center"/>
    </xf>
    <xf numFmtId="2" fontId="38" fillId="2" borderId="6" xfId="0" applyNumberFormat="1" applyFont="1" applyFill="1" applyBorder="1" applyAlignment="1">
      <alignment horizontal="center"/>
    </xf>
    <xf numFmtId="1" fontId="37" fillId="2" borderId="6" xfId="0" applyNumberFormat="1" applyFont="1" applyFill="1" applyBorder="1" applyAlignment="1">
      <alignment horizontal="center" vertical="center"/>
    </xf>
    <xf numFmtId="2" fontId="42" fillId="2" borderId="0" xfId="0" applyNumberFormat="1" applyFont="1" applyFill="1" applyAlignment="1">
      <alignment horizontal="center"/>
    </xf>
    <xf numFmtId="164" fontId="42" fillId="2" borderId="0" xfId="0" applyNumberFormat="1" applyFont="1" applyFill="1"/>
    <xf numFmtId="0" fontId="35" fillId="2" borderId="6" xfId="0" applyFont="1" applyFill="1" applyBorder="1" applyAlignment="1">
      <alignment horizontal="left" vertical="center"/>
    </xf>
    <xf numFmtId="2" fontId="35" fillId="2" borderId="6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horizontal="center"/>
    </xf>
    <xf numFmtId="2" fontId="45" fillId="2" borderId="0" xfId="0" applyNumberFormat="1" applyFont="1" applyFill="1" applyAlignment="1">
      <alignment horizontal="center"/>
    </xf>
    <xf numFmtId="0" fontId="35" fillId="3" borderId="0" xfId="0" applyFont="1" applyFill="1" applyAlignment="1">
      <alignment horizontal="center" vertical="center"/>
    </xf>
    <xf numFmtId="0" fontId="46" fillId="2" borderId="0" xfId="0" applyFont="1" applyFill="1"/>
    <xf numFmtId="0" fontId="33" fillId="2" borderId="6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/>
    </xf>
    <xf numFmtId="2" fontId="57" fillId="3" borderId="6" xfId="0" applyNumberFormat="1" applyFont="1" applyFill="1" applyBorder="1" applyAlignment="1">
      <alignment horizontal="center" vertical="center" wrapText="1"/>
    </xf>
    <xf numFmtId="0" fontId="55" fillId="2" borderId="6" xfId="0" applyFont="1" applyFill="1" applyBorder="1" applyAlignment="1">
      <alignment horizontal="left" vertical="center"/>
    </xf>
    <xf numFmtId="1" fontId="3" fillId="2" borderId="6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1" fontId="40" fillId="2" borderId="6" xfId="0" applyNumberFormat="1" applyFont="1" applyFill="1" applyBorder="1" applyAlignment="1">
      <alignment horizontal="center" vertical="center"/>
    </xf>
    <xf numFmtId="2" fontId="40" fillId="2" borderId="6" xfId="0" applyNumberFormat="1" applyFont="1" applyFill="1" applyBorder="1" applyAlignment="1">
      <alignment horizontal="center" vertical="center"/>
    </xf>
    <xf numFmtId="1" fontId="64" fillId="2" borderId="6" xfId="0" applyNumberFormat="1" applyFont="1" applyFill="1" applyBorder="1" applyAlignment="1">
      <alignment horizontal="center" vertical="center"/>
    </xf>
    <xf numFmtId="2" fontId="64" fillId="2" borderId="6" xfId="0" applyNumberFormat="1" applyFont="1" applyFill="1" applyBorder="1" applyAlignment="1">
      <alignment horizontal="center" vertical="center"/>
    </xf>
    <xf numFmtId="1" fontId="65" fillId="3" borderId="6" xfId="0" applyNumberFormat="1" applyFont="1" applyFill="1" applyBorder="1" applyAlignment="1">
      <alignment horizontal="center"/>
    </xf>
    <xf numFmtId="2" fontId="65" fillId="3" borderId="6" xfId="0" applyNumberFormat="1" applyFont="1" applyFill="1" applyBorder="1" applyAlignment="1">
      <alignment horizontal="center"/>
    </xf>
    <xf numFmtId="1" fontId="54" fillId="2" borderId="0" xfId="0" applyNumberFormat="1" applyFont="1" applyFill="1"/>
    <xf numFmtId="2" fontId="54" fillId="2" borderId="0" xfId="0" applyNumberFormat="1" applyFont="1" applyFill="1"/>
    <xf numFmtId="1" fontId="40" fillId="2" borderId="0" xfId="0" applyNumberFormat="1" applyFont="1" applyFill="1"/>
    <xf numFmtId="2" fontId="40" fillId="2" borderId="0" xfId="0" applyNumberFormat="1" applyFont="1" applyFill="1"/>
    <xf numFmtId="2" fontId="40" fillId="3" borderId="0" xfId="0" applyNumberFormat="1" applyFont="1" applyFill="1"/>
    <xf numFmtId="0" fontId="55" fillId="3" borderId="6" xfId="0" applyFont="1" applyFill="1" applyBorder="1" applyAlignment="1">
      <alignment horizontal="left" vertical="center"/>
    </xf>
    <xf numFmtId="1" fontId="3" fillId="3" borderId="6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/>
    </xf>
    <xf numFmtId="1" fontId="40" fillId="3" borderId="6" xfId="0" applyNumberFormat="1" applyFont="1" applyFill="1" applyBorder="1" applyAlignment="1">
      <alignment horizontal="center" vertical="center"/>
    </xf>
    <xf numFmtId="2" fontId="40" fillId="3" borderId="6" xfId="0" applyNumberFormat="1" applyFont="1" applyFill="1" applyBorder="1" applyAlignment="1">
      <alignment horizontal="center" vertical="center"/>
    </xf>
    <xf numFmtId="1" fontId="64" fillId="3" borderId="6" xfId="0" applyNumberFormat="1" applyFont="1" applyFill="1" applyBorder="1" applyAlignment="1">
      <alignment horizontal="center" vertical="center"/>
    </xf>
    <xf numFmtId="2" fontId="64" fillId="3" borderId="6" xfId="0" applyNumberFormat="1" applyFont="1" applyFill="1" applyBorder="1" applyAlignment="1">
      <alignment horizontal="center" vertical="center"/>
    </xf>
    <xf numFmtId="1" fontId="54" fillId="3" borderId="0" xfId="0" applyNumberFormat="1" applyFont="1" applyFill="1"/>
    <xf numFmtId="2" fontId="54" fillId="3" borderId="0" xfId="0" applyNumberFormat="1" applyFont="1" applyFill="1"/>
    <xf numFmtId="1" fontId="40" fillId="3" borderId="0" xfId="0" applyNumberFormat="1" applyFont="1" applyFill="1"/>
    <xf numFmtId="0" fontId="42" fillId="3" borderId="0" xfId="0" applyFont="1" applyFill="1"/>
    <xf numFmtId="1" fontId="42" fillId="3" borderId="0" xfId="0" applyNumberFormat="1" applyFont="1" applyFill="1"/>
    <xf numFmtId="1" fontId="46" fillId="3" borderId="0" xfId="0" applyNumberFormat="1" applyFont="1" applyFill="1"/>
    <xf numFmtId="0" fontId="37" fillId="2" borderId="6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/>
    </xf>
    <xf numFmtId="0" fontId="47" fillId="2" borderId="0" xfId="0" applyFont="1" applyFill="1"/>
    <xf numFmtId="0" fontId="50" fillId="2" borderId="6" xfId="0" applyFont="1" applyFill="1" applyBorder="1" applyAlignment="1">
      <alignment horizontal="left" vertical="center"/>
    </xf>
    <xf numFmtId="1" fontId="50" fillId="2" borderId="6" xfId="0" applyNumberFormat="1" applyFont="1" applyFill="1" applyBorder="1" applyAlignment="1">
      <alignment horizontal="center" vertical="center"/>
    </xf>
    <xf numFmtId="2" fontId="50" fillId="2" borderId="6" xfId="0" applyNumberFormat="1" applyFont="1" applyFill="1" applyBorder="1" applyAlignment="1">
      <alignment horizontal="center" vertical="center"/>
    </xf>
    <xf numFmtId="1" fontId="38" fillId="2" borderId="6" xfId="0" applyNumberFormat="1" applyFont="1" applyFill="1" applyBorder="1" applyAlignment="1">
      <alignment horizontal="center" vertical="center"/>
    </xf>
    <xf numFmtId="1" fontId="44" fillId="2" borderId="0" xfId="0" applyNumberFormat="1" applyFont="1" applyFill="1"/>
    <xf numFmtId="2" fontId="44" fillId="2" borderId="0" xfId="0" applyNumberFormat="1" applyFont="1" applyFill="1"/>
    <xf numFmtId="0" fontId="56" fillId="2" borderId="0" xfId="0" applyFont="1" applyFill="1" applyAlignment="1">
      <alignment horizontal="center" vertical="center"/>
    </xf>
    <xf numFmtId="2" fontId="56" fillId="2" borderId="0" xfId="0" applyNumberFormat="1" applyFont="1" applyFill="1" applyAlignment="1">
      <alignment horizontal="center" vertical="center"/>
    </xf>
    <xf numFmtId="2" fontId="56" fillId="2" borderId="6" xfId="0" applyNumberFormat="1" applyFont="1" applyFill="1" applyBorder="1" applyAlignment="1">
      <alignment horizontal="center" vertical="center" wrapText="1"/>
    </xf>
    <xf numFmtId="0" fontId="68" fillId="2" borderId="6" xfId="0" applyFont="1" applyFill="1" applyBorder="1" applyAlignment="1">
      <alignment horizontal="left" vertical="center"/>
    </xf>
    <xf numFmtId="1" fontId="69" fillId="2" borderId="6" xfId="0" applyNumberFormat="1" applyFont="1" applyFill="1" applyBorder="1" applyAlignment="1">
      <alignment horizontal="center" vertical="center"/>
    </xf>
    <xf numFmtId="2" fontId="69" fillId="2" borderId="6" xfId="0" applyNumberFormat="1" applyFont="1" applyFill="1" applyBorder="1" applyAlignment="1">
      <alignment horizontal="center" vertical="center"/>
    </xf>
    <xf numFmtId="170" fontId="70" fillId="5" borderId="15" xfId="2" applyNumberFormat="1" applyFont="1" applyFill="1" applyBorder="1" applyAlignment="1">
      <alignment horizontal="center" vertical="center"/>
    </xf>
    <xf numFmtId="1" fontId="71" fillId="3" borderId="0" xfId="0" applyNumberFormat="1" applyFont="1" applyFill="1" applyAlignment="1">
      <alignment horizontal="center"/>
    </xf>
    <xf numFmtId="2" fontId="71" fillId="3" borderId="0" xfId="0" applyNumberFormat="1" applyFont="1" applyFill="1"/>
    <xf numFmtId="0" fontId="34" fillId="0" borderId="0" xfId="0" applyFont="1"/>
    <xf numFmtId="0" fontId="73" fillId="0" borderId="0" xfId="0" applyFont="1"/>
    <xf numFmtId="2" fontId="73" fillId="0" borderId="0" xfId="0" applyNumberFormat="1" applyFont="1"/>
    <xf numFmtId="1" fontId="73" fillId="0" borderId="0" xfId="0" applyNumberFormat="1" applyFont="1"/>
    <xf numFmtId="170" fontId="57" fillId="0" borderId="0" xfId="0" applyNumberFormat="1" applyFont="1" applyAlignment="1">
      <alignment horizontal="centerContinuous" vertical="center"/>
    </xf>
    <xf numFmtId="2" fontId="57" fillId="0" borderId="0" xfId="0" applyNumberFormat="1" applyFont="1" applyAlignment="1">
      <alignment horizontal="centerContinuous" vertical="center"/>
    </xf>
    <xf numFmtId="1" fontId="57" fillId="0" borderId="0" xfId="0" applyNumberFormat="1" applyFont="1" applyAlignment="1">
      <alignment horizontal="centerContinuous" vertical="center"/>
    </xf>
    <xf numFmtId="0" fontId="74" fillId="0" borderId="0" xfId="0" applyFont="1"/>
    <xf numFmtId="1" fontId="20" fillId="0" borderId="6" xfId="0" applyNumberFormat="1" applyFont="1" applyBorder="1" applyAlignment="1">
      <alignment horizontal="center" vertical="center" wrapText="1"/>
    </xf>
    <xf numFmtId="170" fontId="20" fillId="0" borderId="6" xfId="0" applyNumberFormat="1" applyFont="1" applyBorder="1" applyAlignment="1">
      <alignment horizontal="center" vertical="center" wrapText="1"/>
    </xf>
    <xf numFmtId="2" fontId="20" fillId="0" borderId="6" xfId="0" applyNumberFormat="1" applyFont="1" applyBorder="1" applyAlignment="1">
      <alignment horizontal="center" vertical="center" wrapText="1"/>
    </xf>
    <xf numFmtId="2" fontId="37" fillId="0" borderId="6" xfId="0" applyNumberFormat="1" applyFont="1" applyBorder="1" applyAlignment="1">
      <alignment horizontal="center" vertical="center" wrapText="1"/>
    </xf>
    <xf numFmtId="1" fontId="20" fillId="3" borderId="2" xfId="0" applyNumberFormat="1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1" fontId="39" fillId="0" borderId="2" xfId="0" applyNumberFormat="1" applyFont="1" applyBorder="1" applyAlignment="1">
      <alignment horizontal="center" vertical="center" wrapText="1"/>
    </xf>
    <xf numFmtId="2" fontId="37" fillId="0" borderId="2" xfId="0" applyNumberFormat="1" applyFont="1" applyBorder="1" applyAlignment="1">
      <alignment horizontal="center" vertical="center" wrapText="1"/>
    </xf>
    <xf numFmtId="0" fontId="76" fillId="0" borderId="6" xfId="3" applyFont="1" applyBorder="1" applyAlignment="1">
      <alignment horizontal="left" vertical="center"/>
    </xf>
    <xf numFmtId="0" fontId="78" fillId="0" borderId="6" xfId="4" applyFont="1" applyBorder="1" applyAlignment="1">
      <alignment horizontal="center" vertical="center" wrapText="1"/>
    </xf>
    <xf numFmtId="170" fontId="78" fillId="0" borderId="6" xfId="4" applyNumberFormat="1" applyFont="1" applyBorder="1" applyAlignment="1">
      <alignment horizontal="center" vertical="center"/>
    </xf>
    <xf numFmtId="2" fontId="78" fillId="0" borderId="6" xfId="4" applyNumberFormat="1" applyFont="1" applyBorder="1" applyAlignment="1">
      <alignment horizontal="center" vertical="center"/>
    </xf>
    <xf numFmtId="2" fontId="79" fillId="0" borderId="6" xfId="5" applyNumberFormat="1" applyFont="1" applyBorder="1" applyAlignment="1">
      <alignment horizontal="center" vertical="center"/>
    </xf>
    <xf numFmtId="1" fontId="78" fillId="0" borderId="6" xfId="4" applyNumberFormat="1" applyFont="1" applyBorder="1" applyAlignment="1">
      <alignment horizontal="center" vertical="center" wrapText="1"/>
    </xf>
    <xf numFmtId="2" fontId="80" fillId="0" borderId="6" xfId="4" applyNumberFormat="1" applyFont="1" applyBorder="1" applyAlignment="1">
      <alignment horizontal="center" vertical="center" wrapText="1"/>
    </xf>
    <xf numFmtId="2" fontId="34" fillId="0" borderId="0" xfId="0" applyNumberFormat="1" applyFont="1"/>
    <xf numFmtId="0" fontId="78" fillId="3" borderId="6" xfId="4" applyFont="1" applyFill="1" applyBorder="1" applyAlignment="1">
      <alignment horizontal="center" vertical="center" wrapText="1"/>
    </xf>
    <xf numFmtId="170" fontId="78" fillId="3" borderId="6" xfId="4" applyNumberFormat="1" applyFont="1" applyFill="1" applyBorder="1" applyAlignment="1">
      <alignment horizontal="center" vertical="center"/>
    </xf>
    <xf numFmtId="2" fontId="78" fillId="3" borderId="6" xfId="4" applyNumberFormat="1" applyFont="1" applyFill="1" applyBorder="1" applyAlignment="1">
      <alignment horizontal="center" vertical="center"/>
    </xf>
    <xf numFmtId="1" fontId="81" fillId="0" borderId="6" xfId="3" applyNumberFormat="1" applyFont="1" applyBorder="1" applyAlignment="1">
      <alignment horizontal="center" vertical="center" wrapText="1"/>
    </xf>
    <xf numFmtId="170" fontId="81" fillId="0" borderId="6" xfId="3" applyNumberFormat="1" applyFont="1" applyBorder="1" applyAlignment="1">
      <alignment horizontal="center" vertical="center" wrapText="1"/>
    </xf>
    <xf numFmtId="2" fontId="81" fillId="0" borderId="6" xfId="3" applyNumberFormat="1" applyFont="1" applyBorder="1" applyAlignment="1">
      <alignment horizontal="center" vertical="center" wrapText="1"/>
    </xf>
    <xf numFmtId="2" fontId="81" fillId="3" borderId="6" xfId="3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36" fillId="0" borderId="6" xfId="3" applyFont="1" applyBorder="1" applyAlignment="1">
      <alignment horizontal="left" vertical="center"/>
    </xf>
    <xf numFmtId="1" fontId="82" fillId="0" borderId="6" xfId="3" applyNumberFormat="1" applyFont="1" applyBorder="1" applyAlignment="1">
      <alignment horizontal="center" vertical="center" wrapText="1"/>
    </xf>
    <xf numFmtId="170" fontId="82" fillId="0" borderId="6" xfId="3" applyNumberFormat="1" applyFont="1" applyBorder="1" applyAlignment="1">
      <alignment horizontal="center" vertical="center" wrapText="1"/>
    </xf>
    <xf numFmtId="2" fontId="82" fillId="0" borderId="6" xfId="3" applyNumberFormat="1" applyFont="1" applyBorder="1" applyAlignment="1">
      <alignment horizontal="center" vertical="center" wrapText="1"/>
    </xf>
    <xf numFmtId="0" fontId="34" fillId="0" borderId="6" xfId="0" applyFont="1" applyBorder="1"/>
    <xf numFmtId="1" fontId="74" fillId="0" borderId="6" xfId="0" applyNumberFormat="1" applyFont="1" applyBorder="1" applyAlignment="1">
      <alignment horizontal="center"/>
    </xf>
    <xf numFmtId="170" fontId="74" fillId="0" borderId="6" xfId="0" applyNumberFormat="1" applyFont="1" applyBorder="1" applyAlignment="1">
      <alignment horizontal="center"/>
    </xf>
    <xf numFmtId="2" fontId="74" fillId="0" borderId="6" xfId="0" applyNumberFormat="1" applyFont="1" applyBorder="1" applyAlignment="1">
      <alignment horizontal="center"/>
    </xf>
    <xf numFmtId="2" fontId="38" fillId="0" borderId="6" xfId="0" applyNumberFormat="1" applyFont="1" applyBorder="1" applyAlignment="1">
      <alignment horizontal="center"/>
    </xf>
    <xf numFmtId="1" fontId="34" fillId="0" borderId="0" xfId="0" applyNumberFormat="1" applyFont="1"/>
    <xf numFmtId="170" fontId="34" fillId="0" borderId="0" xfId="0" applyNumberFormat="1" applyFont="1"/>
    <xf numFmtId="2" fontId="38" fillId="0" borderId="0" xfId="0" applyNumberFormat="1" applyFont="1"/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83" fillId="2" borderId="0" xfId="0" applyFont="1" applyFill="1" applyAlignment="1">
      <alignment horizontal="center" vertical="center"/>
    </xf>
    <xf numFmtId="0" fontId="83" fillId="2" borderId="0" xfId="0" applyFont="1" applyFill="1" applyAlignment="1">
      <alignment vertical="center"/>
    </xf>
    <xf numFmtId="0" fontId="8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29" fillId="2" borderId="0" xfId="0" applyFont="1" applyFill="1" applyAlignment="1">
      <alignment vertical="center"/>
    </xf>
    <xf numFmtId="0" fontId="85" fillId="2" borderId="6" xfId="0" applyFont="1" applyFill="1" applyBorder="1" applyAlignment="1">
      <alignment horizontal="center" vertical="center" wrapText="1"/>
    </xf>
    <xf numFmtId="0" fontId="85" fillId="2" borderId="0" xfId="0" applyFont="1" applyFill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/>
    </xf>
    <xf numFmtId="0" fontId="47" fillId="2" borderId="6" xfId="0" applyFont="1" applyFill="1" applyBorder="1" applyAlignment="1">
      <alignment horizontal="center" vertical="center" wrapText="1"/>
    </xf>
    <xf numFmtId="1" fontId="68" fillId="2" borderId="6" xfId="0" applyNumberFormat="1" applyFont="1" applyFill="1" applyBorder="1" applyAlignment="1">
      <alignment horizontal="center" vertical="center" wrapText="1"/>
    </xf>
    <xf numFmtId="1" fontId="68" fillId="2" borderId="0" xfId="0" applyNumberFormat="1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1" fontId="4" fillId="2" borderId="0" xfId="0" applyNumberFormat="1" applyFont="1" applyFill="1"/>
    <xf numFmtId="0" fontId="47" fillId="2" borderId="6" xfId="0" applyFont="1" applyFill="1" applyBorder="1" applyAlignment="1">
      <alignment horizontal="center" vertical="center"/>
    </xf>
    <xf numFmtId="1" fontId="68" fillId="3" borderId="6" xfId="0" applyNumberFormat="1" applyFont="1" applyFill="1" applyBorder="1" applyAlignment="1">
      <alignment horizontal="center" vertical="center" wrapText="1"/>
    </xf>
    <xf numFmtId="1" fontId="86" fillId="3" borderId="6" xfId="0" applyNumberFormat="1" applyFont="1" applyFill="1" applyBorder="1" applyAlignment="1">
      <alignment horizontal="center" vertical="center" wrapText="1"/>
    </xf>
    <xf numFmtId="1" fontId="55" fillId="2" borderId="6" xfId="0" applyNumberFormat="1" applyFont="1" applyFill="1" applyBorder="1" applyAlignment="1">
      <alignment horizontal="center" vertical="center"/>
    </xf>
    <xf numFmtId="1" fontId="55" fillId="2" borderId="0" xfId="0" applyNumberFormat="1" applyFont="1" applyFill="1" applyAlignment="1">
      <alignment horizontal="center" vertical="center"/>
    </xf>
    <xf numFmtId="1" fontId="55" fillId="2" borderId="5" xfId="0" applyNumberFormat="1" applyFont="1" applyFill="1" applyBorder="1" applyAlignment="1">
      <alignment horizontal="center" vertical="center"/>
    </xf>
    <xf numFmtId="0" fontId="6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2" borderId="2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/>
    </xf>
    <xf numFmtId="0" fontId="44" fillId="2" borderId="1" xfId="0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3" fillId="0" borderId="14" xfId="0" applyFont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49" fillId="0" borderId="6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49" fillId="3" borderId="6" xfId="0" applyFont="1" applyFill="1" applyBorder="1" applyAlignment="1">
      <alignment horizontal="center" vertical="center" wrapText="1"/>
    </xf>
    <xf numFmtId="0" fontId="49" fillId="2" borderId="6" xfId="0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56" fillId="2" borderId="6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6" fillId="2" borderId="6" xfId="0" applyFont="1" applyFill="1" applyBorder="1" applyAlignment="1">
      <alignment horizontal="center" vertical="center"/>
    </xf>
    <xf numFmtId="0" fontId="45" fillId="2" borderId="6" xfId="1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/>
    </xf>
    <xf numFmtId="17" fontId="35" fillId="2" borderId="2" xfId="0" applyNumberFormat="1" applyFont="1" applyFill="1" applyBorder="1" applyAlignment="1">
      <alignment horizontal="center" vertical="center"/>
    </xf>
    <xf numFmtId="17" fontId="35" fillId="2" borderId="9" xfId="0" applyNumberFormat="1" applyFont="1" applyFill="1" applyBorder="1" applyAlignment="1">
      <alignment horizontal="center" vertical="center"/>
    </xf>
    <xf numFmtId="17" fontId="35" fillId="2" borderId="7" xfId="0" applyNumberFormat="1" applyFont="1" applyFill="1" applyBorder="1" applyAlignment="1">
      <alignment horizontal="center" vertical="center"/>
    </xf>
    <xf numFmtId="0" fontId="45" fillId="2" borderId="6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3" fillId="2" borderId="0" xfId="1" applyFont="1" applyFill="1" applyAlignment="1">
      <alignment horizontal="center" vertical="center"/>
    </xf>
    <xf numFmtId="0" fontId="56" fillId="2" borderId="0" xfId="1" applyFont="1" applyFill="1" applyAlignment="1">
      <alignment horizontal="center" vertical="center"/>
    </xf>
    <xf numFmtId="0" fontId="58" fillId="2" borderId="0" xfId="0" applyFont="1" applyFill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/>
    </xf>
    <xf numFmtId="17" fontId="33" fillId="2" borderId="6" xfId="0" applyNumberFormat="1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/>
    </xf>
    <xf numFmtId="0" fontId="33" fillId="2" borderId="3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/>
    </xf>
    <xf numFmtId="17" fontId="37" fillId="2" borderId="6" xfId="0" applyNumberFormat="1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 wrapText="1"/>
    </xf>
    <xf numFmtId="0" fontId="66" fillId="2" borderId="0" xfId="0" applyFont="1" applyFill="1" applyAlignment="1">
      <alignment horizontal="center" vertical="center" wrapText="1"/>
    </xf>
    <xf numFmtId="0" fontId="55" fillId="2" borderId="6" xfId="0" applyFont="1" applyFill="1" applyBorder="1" applyAlignment="1">
      <alignment horizontal="center" vertical="center"/>
    </xf>
    <xf numFmtId="17" fontId="55" fillId="2" borderId="6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7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textRotation="90"/>
    </xf>
    <xf numFmtId="0" fontId="15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57" fillId="0" borderId="1" xfId="0" applyFont="1" applyBorder="1" applyAlignment="1">
      <alignment horizontal="right" vertical="center"/>
    </xf>
    <xf numFmtId="0" fontId="35" fillId="0" borderId="6" xfId="0" applyFon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83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87" fillId="2" borderId="0" xfId="0" applyFont="1" applyFill="1"/>
    <xf numFmtId="1" fontId="87" fillId="3" borderId="0" xfId="0" applyNumberFormat="1" applyFont="1" applyFill="1"/>
    <xf numFmtId="2" fontId="87" fillId="3" borderId="0" xfId="0" applyNumberFormat="1" applyFont="1" applyFill="1"/>
    <xf numFmtId="0" fontId="87" fillId="2" borderId="6" xfId="0" applyFont="1" applyFill="1" applyBorder="1" applyAlignment="1">
      <alignment vertical="center"/>
    </xf>
    <xf numFmtId="1" fontId="87" fillId="3" borderId="6" xfId="0" applyNumberFormat="1" applyFont="1" applyFill="1" applyBorder="1" applyAlignment="1">
      <alignment vertical="center"/>
    </xf>
    <xf numFmtId="0" fontId="87" fillId="3" borderId="6" xfId="0" applyFont="1" applyFill="1" applyBorder="1" applyAlignment="1">
      <alignment vertical="center"/>
    </xf>
    <xf numFmtId="0" fontId="46" fillId="3" borderId="6" xfId="0" applyFont="1" applyFill="1" applyBorder="1" applyAlignment="1">
      <alignment vertical="center"/>
    </xf>
    <xf numFmtId="2" fontId="35" fillId="3" borderId="0" xfId="0" applyNumberFormat="1" applyFont="1" applyFill="1" applyAlignment="1">
      <alignment horizontal="center"/>
    </xf>
    <xf numFmtId="0" fontId="35" fillId="3" borderId="0" xfId="0" applyFont="1" applyFill="1" applyAlignment="1">
      <alignment horizontal="center"/>
    </xf>
  </cellXfs>
  <cellStyles count="6">
    <cellStyle name="Normal" xfId="0" builtinId="0"/>
    <cellStyle name="Normal 10 3 2" xfId="2" xr:uid="{11A9DB40-6B64-47F4-B5EF-3B68DAEC39C9}"/>
    <cellStyle name="Normal 2 4" xfId="3" xr:uid="{F8051037-7F8E-49C1-8F02-9174E1A65BCF}"/>
    <cellStyle name="Normal 3 2 2" xfId="4" xr:uid="{462EACDB-598E-453E-95D9-F0B3230B86C6}"/>
    <cellStyle name="Normal 3 2 2 2" xfId="5" xr:uid="{A63E214C-84D5-4F27-A29D-8FD421B9653D}"/>
    <cellStyle name="Normal_New Formats" xfId="1" xr:uid="{8E8A5886-9E22-49BA-9758-66768D4167D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0</xdr:row>
      <xdr:rowOff>279507</xdr:rowOff>
    </xdr:from>
    <xdr:ext cx="806689" cy="694763"/>
    <xdr:pic>
      <xdr:nvPicPr>
        <xdr:cNvPr id="2" name="Picture 1" descr="b">
          <a:extLst>
            <a:ext uri="{FF2B5EF4-FFF2-40B4-BE49-F238E27FC236}">
              <a16:creationId xmlns:a16="http://schemas.microsoft.com/office/drawing/2014/main" id="{237C3545-5070-4FEC-9EDC-0968A6734A8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279507"/>
          <a:ext cx="806689" cy="694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966676</xdr:colOff>
      <xdr:row>0</xdr:row>
      <xdr:rowOff>165966</xdr:rowOff>
    </xdr:from>
    <xdr:ext cx="626596" cy="734580"/>
    <xdr:pic>
      <xdr:nvPicPr>
        <xdr:cNvPr id="2" name="Picture 1" descr="b">
          <a:extLst>
            <a:ext uri="{FF2B5EF4-FFF2-40B4-BE49-F238E27FC236}">
              <a16:creationId xmlns:a16="http://schemas.microsoft.com/office/drawing/2014/main" id="{70C7F52E-1B8D-47BA-A88B-EA557057017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7751" y="165966"/>
          <a:ext cx="626596" cy="734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666750</xdr:colOff>
      <xdr:row>0</xdr:row>
      <xdr:rowOff>74084</xdr:rowOff>
    </xdr:from>
    <xdr:ext cx="455083" cy="423333"/>
    <xdr:pic>
      <xdr:nvPicPr>
        <xdr:cNvPr id="2" name="Picture 1" descr="b">
          <a:extLst>
            <a:ext uri="{FF2B5EF4-FFF2-40B4-BE49-F238E27FC236}">
              <a16:creationId xmlns:a16="http://schemas.microsoft.com/office/drawing/2014/main" id="{098C2D5B-0541-496E-BFF4-710D97C6EF9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1200" y="74084"/>
          <a:ext cx="455083" cy="423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218230</xdr:colOff>
      <xdr:row>0</xdr:row>
      <xdr:rowOff>104222</xdr:rowOff>
    </xdr:from>
    <xdr:ext cx="411248" cy="475561"/>
    <xdr:pic>
      <xdr:nvPicPr>
        <xdr:cNvPr id="2" name="Picture 1" descr="b">
          <a:extLst>
            <a:ext uri="{FF2B5EF4-FFF2-40B4-BE49-F238E27FC236}">
              <a16:creationId xmlns:a16="http://schemas.microsoft.com/office/drawing/2014/main" id="{2C93A987-AACC-4A99-BC11-44BF83AD7FB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080" y="104222"/>
          <a:ext cx="411248" cy="4755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817809</xdr:colOff>
      <xdr:row>0</xdr:row>
      <xdr:rowOff>0</xdr:rowOff>
    </xdr:from>
    <xdr:ext cx="344242" cy="326936"/>
    <xdr:pic>
      <xdr:nvPicPr>
        <xdr:cNvPr id="2" name="Picture 1" descr="b">
          <a:extLst>
            <a:ext uri="{FF2B5EF4-FFF2-40B4-BE49-F238E27FC236}">
              <a16:creationId xmlns:a16="http://schemas.microsoft.com/office/drawing/2014/main" id="{BD2E3626-EE40-4DA3-88B4-AD51D3AABC8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7809" y="0"/>
          <a:ext cx="344242" cy="326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792307</xdr:colOff>
      <xdr:row>0</xdr:row>
      <xdr:rowOff>82492</xdr:rowOff>
    </xdr:from>
    <xdr:ext cx="721110" cy="679508"/>
    <xdr:pic>
      <xdr:nvPicPr>
        <xdr:cNvPr id="2" name="Picture 1" descr="b">
          <a:extLst>
            <a:ext uri="{FF2B5EF4-FFF2-40B4-BE49-F238E27FC236}">
              <a16:creationId xmlns:a16="http://schemas.microsoft.com/office/drawing/2014/main" id="{B4ECE066-5D84-4498-A71A-7F291685C60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8157" y="82492"/>
          <a:ext cx="721110" cy="679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0</xdr:row>
      <xdr:rowOff>0</xdr:rowOff>
    </xdr:from>
    <xdr:ext cx="433080" cy="402981"/>
    <xdr:pic>
      <xdr:nvPicPr>
        <xdr:cNvPr id="2" name="Picture 1" descr="b">
          <a:extLst>
            <a:ext uri="{FF2B5EF4-FFF2-40B4-BE49-F238E27FC236}">
              <a16:creationId xmlns:a16="http://schemas.microsoft.com/office/drawing/2014/main" id="{F776EBAE-DF95-4F66-A602-193F71C6FE0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81275" y="0"/>
          <a:ext cx="433080" cy="402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21504</xdr:colOff>
      <xdr:row>0</xdr:row>
      <xdr:rowOff>177908</xdr:rowOff>
    </xdr:from>
    <xdr:ext cx="692871" cy="669818"/>
    <xdr:pic>
      <xdr:nvPicPr>
        <xdr:cNvPr id="2" name="Picture 1" descr="b">
          <a:extLst>
            <a:ext uri="{FF2B5EF4-FFF2-40B4-BE49-F238E27FC236}">
              <a16:creationId xmlns:a16="http://schemas.microsoft.com/office/drawing/2014/main" id="{636F8819-7001-4161-A104-A1C0C114656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9729" y="177908"/>
          <a:ext cx="692871" cy="669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553571</xdr:colOff>
      <xdr:row>0</xdr:row>
      <xdr:rowOff>124758</xdr:rowOff>
    </xdr:from>
    <xdr:ext cx="614828" cy="570567"/>
    <xdr:pic>
      <xdr:nvPicPr>
        <xdr:cNvPr id="2" name="Picture 1" descr="b">
          <a:extLst>
            <a:ext uri="{FF2B5EF4-FFF2-40B4-BE49-F238E27FC236}">
              <a16:creationId xmlns:a16="http://schemas.microsoft.com/office/drawing/2014/main" id="{D1A9297F-6099-4B79-9420-DCCB89C8FAC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4696" y="124758"/>
          <a:ext cx="614828" cy="570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426919</xdr:colOff>
      <xdr:row>0</xdr:row>
      <xdr:rowOff>149813</xdr:rowOff>
    </xdr:from>
    <xdr:ext cx="512856" cy="626595"/>
    <xdr:pic>
      <xdr:nvPicPr>
        <xdr:cNvPr id="2" name="Picture 1" descr="b">
          <a:extLst>
            <a:ext uri="{FF2B5EF4-FFF2-40B4-BE49-F238E27FC236}">
              <a16:creationId xmlns:a16="http://schemas.microsoft.com/office/drawing/2014/main" id="{CEF47DF1-97C2-42C8-A170-AD3FD265E1F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6919" y="149813"/>
          <a:ext cx="512856" cy="626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265290</xdr:colOff>
      <xdr:row>0</xdr:row>
      <xdr:rowOff>266165</xdr:rowOff>
    </xdr:from>
    <xdr:ext cx="572167" cy="560160"/>
    <xdr:pic>
      <xdr:nvPicPr>
        <xdr:cNvPr id="2" name="Picture 1" descr="b">
          <a:extLst>
            <a:ext uri="{FF2B5EF4-FFF2-40B4-BE49-F238E27FC236}">
              <a16:creationId xmlns:a16="http://schemas.microsoft.com/office/drawing/2014/main" id="{DD42A818-5D57-4EE6-997B-CCEE1A339F8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6415" y="266165"/>
          <a:ext cx="572167" cy="560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299564</xdr:colOff>
      <xdr:row>0</xdr:row>
      <xdr:rowOff>262196</xdr:rowOff>
    </xdr:from>
    <xdr:ext cx="572167" cy="560160"/>
    <xdr:pic>
      <xdr:nvPicPr>
        <xdr:cNvPr id="2" name="Picture 1" descr="b">
          <a:extLst>
            <a:ext uri="{FF2B5EF4-FFF2-40B4-BE49-F238E27FC236}">
              <a16:creationId xmlns:a16="http://schemas.microsoft.com/office/drawing/2014/main" id="{962262B4-CEEE-437D-820A-3BE4301C52A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6739" y="262196"/>
          <a:ext cx="572167" cy="560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4\DATA\MONTHLY\0102\JAN\Sep\GRAPH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laita-\e\21062007mydoc\Malathi\Vital%20Stats%20for%20SEE\Jahnavi\Statistics%20(Technical)\STATS-INST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cl\Desktop\BAS\ON%20THE%20JOB\Cost%20Accounting%20Formats\Poorv%20Discom\CAR%20Model\BS\Raw%20TB%20Data%20&amp;%20Cap-CAU%20as%20Ge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\DATA4\DATA\ANNUAL\0001\GEN%20LOS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-84deff007\d\harry\POWERGRID,DMS,DRP%20FOR%20%20RAJASTHAN\RGGVY%20PALI\RGGVY%20PAL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ISPMPC\DataBase\WINDOWS\Profiles\rk\Desktop\220-03%20Latest\Global%20model%2028th%20Fe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edivision\d\C%20Data\keb\C%20AET-1\2006-07\interruption06-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1\d\Nirupama\EA%20&amp;%20EBS\Model%20of%20Energy%20Balance%20Sheet%2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_FY07\QOS%20FY_07\HESCOM%20QOSFY-07%20WS\06QOS_dec-06\HZ\HZ%20QOS%20dec-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COUNTS2\AppData\Local\Microsoft\Windows\Temporary%20Internet%20Files\Content.IE5\PUY1JK2R\Documents%20and%20Settings\hescom1\Desktop\RA_FY07\QOS%20FY_07\HESCOM%20QOSFY-07%20WS\06QOS_dec-06\HZ\HZ%20QOS%20dec-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ICEA\EMR%20YEARLY\EMR2005-0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chnical\Sanjay1\Sanjay\APDRP\RAPDRP\HYR%20Town%20final%20RAPDRP%20DPR\hiriyur%20%20town%20R%20APDRP\DPR%20Part%20I%20&amp;%20II\Part-A\mathura%20report,,\DPRs-RE\DPR%20RGGVY-ORISSA\Balasore%20DPR\BALASORE%20DP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4\DATA\ANNUAL\9900\YRDATA\CSD.XLW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aveen\My%20Documents\Naveen\Tariff%202006-07\CPG\Op%20BS%20Final%2016052005\Asset%20Disaggregation%2017.04.05%20With%20Residual%20MPSEB\Raw%20TB%20Data%20&amp;%20Cap-CAU%20as%20Ge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COUNTS2\AppData\Local\Microsoft\Windows\Temporary%20Internet%20Files\Content.IE5\PUY1JK2R\Users\vhescom\Desktop\RA_FY07\QOS%20FY_07\HESCOM%20QOSFY-07%20WS\06QOS_dec-06\HZ\HZ%20QOS%20dec-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_FY07\QOS%20FY_07\HESCOM%20QOSFY-07%20WS\06QOS_dec-06\HZ\HZ%20QOS%20dec-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chnical\Sanjay1\Sanjay\APDRP\RAPDRP\HYR%20Town%20final%20RAPDRP%20DPR\hiriyur%20%20town%20R%20APDRP\DPR%20Part%20I%20&amp;%20II\Part-A\mathura%20report,,\harry\POWERGRID,DMS,DRP%20FOR%20%20RAJASTHAN\RGGVY%20PALI\RGGVY%20PAL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0%20CC%20Raju%202013-14\Users\Accounts2\Desktop\July-12\RA_FY07\QOS%20FY_07\HESCOM%20QOSFY-07%20WS\06QOS_dec-06\HZ\HZ%20QOS%20dec-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B039871\H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-84deff007\d\DPRs-RE\DPR%20RGGVY-ORISSA\Balasore%20DPR\BALASORE%20DP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\DATA4\DATA\ANNUAL\0102\ANNU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-84deff007\d\harry\Raebareli%20addl%20vill%20report\DMS_RE\Bihar-electrified\Rajasthan\PALI\RGGVY%20PAL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-84deff007\d\harry\RGGVY%20DPR%20including%20PURVAS.xls-modified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COUNTS2\AppData\Local\Microsoft\Windows\Temporary%20Internet%20Files\Content.IE5\PUY1JK2R\HESCOM-2011-12\RRM\Meeting%20inf\Apr-2011\Mails\RA_FY07\QOS%20FY_07\HESCOM%20QOSFY-07%20WS\06QOS_dec-06\HZ\HZ%20QOS%20dec-0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hajserver\data%20of%20users\DPRs-RE\DPR%20RGGVY-ORISSA\Balasore%20DPR\BALASORE%20DPR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bank\1-Projects%20In%20Hand\DFID\ARR%202003-04\Arr%20Petition%202003-04\For%20Submission\ARR%20Forms%20For%20Submission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angira\Desktop\KPMG\Financial%20Mo\Final%20Model\PF_Modelling_KPMG%20v3.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hajserver\data%20of%20users\harry\POWERGRID,DMS,DRP%20FOR%20%20RAJASTHAN\RGGVY%20PALI\RGGVY%20PALI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2\d\RA_FY07\QOS%20FY_07\HESCOM%20QOSFY-07%20WS\06QOS_dec-06\HZ\HZ%20QOS%20dec-0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S%20&amp;%20TC%20Pending\New%20crs%20pendng-jan-17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0%20CC%20Raju%202013-14\Users\Accounts2\Desktop\July-12\HESCOM-2011-12\RRM\Meeting%20inf\Apr-2011\Mails\RA_FY07\QOS%20FY_07\HESCOM%20QOSFY-07%20WS\06QOS_dec-06\HZ\HZ%20QOS%20dec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laita-\C\Documents%20and%20Settings\Lalitha1\My%20Documents\Malathi\Realibility%20Index\Vital%20Stats%20for%20SEE\Jahnavi\Statistics%20(Technical)\STATS-INST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meer's%20folder\MSEB\Tariff%20Filing%202003-04\Outputs\Models\Working%20Models\old\Dispatch%202.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bank\1-Projects%20In%20Hand\DFID\ARR%202003-04\Arr%20Petition%202003-04\For%20Submission\ARR%20Forms%20For%20Submission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nthly%20State\DCB\DCB%20April-18%20to%20March-19\Feb-19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nthly%20State\DCB\DCB%20April-22%20to%20March-23\Jan-23.xlsx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A\1-25\11.%20RRM%20Agenda%20Formats%20February-2025.xlsx" TargetMode="External"/><Relationship Id="rId1" Type="http://schemas.openxmlformats.org/officeDocument/2006/relationships/externalLinkPath" Target="1-25/11.%20RRM%20Agenda%20Formats%20February-2025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.O\Office-1\C-8\DCB%20FY%202018-19\DCB%2010-18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nthly%20State\DCB\DCB%20April-24%20to%20March-25\Jun-24.xlsx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A\Generated%20reports\500%20Above%20Arreras.xlsx" TargetMode="External"/><Relationship Id="rId1" Type="http://schemas.openxmlformats.org/officeDocument/2006/relationships/externalLinkPath" Target="1-25/500%20Above%20Arrera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s3-pc\d\201-04REL-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s3-pc\d\BAS\ON%20THE%20JOB\Cost%20Accounting%20Formats\Poorv%20Discom\CAR%20Model\BS\Raw%20TB%20Data%20&amp;%20Cap-CAU%20as%20G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\DATA4\DATA\Generation\AFIVE\YEARLY\GEN,PLF&amp;FACTOR\Performance%20Section%20B\Performance%20of%20MPSEB%20Stati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-04REL-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S\ON%20THE%20JOB\Cost%20Accounting%20Formats\Poorv%20Discom\CAR%20Model\BS\Raw%20TB%20Data%20&amp;%20Cap-CAU%20as%20G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DAILY"/>
      <sheetName val="MPCSSD"/>
      <sheetName val="DTHG"/>
      <sheetName val="Chart1"/>
      <sheetName val="DLC"/>
      <sheetName val="BillingEffi"/>
      <sheetName val="Stationwise Thermal &amp; Hydel Gen"/>
      <sheetName val="Executive Summary -Thermal"/>
      <sheetName val="TWELVE"/>
      <sheetName val="Salient1"/>
      <sheetName val="agl-pump-sets"/>
      <sheetName val="EG"/>
      <sheetName val="pump-sets(AI)"/>
      <sheetName val="installes-capacity"/>
      <sheetName val="per-capita"/>
      <sheetName val="towns&amp;villages"/>
      <sheetName val="overall"/>
      <sheetName val="1"/>
      <sheetName val="R_Abstract"/>
      <sheetName val="A2-02-03"/>
      <sheetName val="Sheet2"/>
      <sheetName val="Sec-5a"/>
      <sheetName val="Sec-1a"/>
      <sheetName val="Sec-8d"/>
      <sheetName val="Sec-3a"/>
      <sheetName val="Sec-1b"/>
      <sheetName val="Sec-1c"/>
      <sheetName val="Sec-8c"/>
      <sheetName val="ATC Loss Red"/>
      <sheetName val="STN WISE EMR"/>
      <sheetName val="04REL"/>
      <sheetName val="Cat_Ser_load"/>
      <sheetName val="ser released caste wise"/>
      <sheetName val="Sheet4"/>
      <sheetName val="A 3.7"/>
      <sheetName val="BREAKUP OF OIL"/>
      <sheetName val="data"/>
      <sheetName val="Costing"/>
      <sheetName val="Bgk SC"/>
      <sheetName val="Bgk ST"/>
      <sheetName val="GLD sc"/>
      <sheetName val="GLD ST"/>
      <sheetName val="ILK SC"/>
      <sheetName val="ILK ST"/>
      <sheetName val="Sheet1"/>
      <sheetName val="Inputs"/>
      <sheetName val="Global model 28th Feb.xls"/>
      <sheetName val="BilanHyCy"/>
      <sheetName val="DimActifloEU"/>
      <sheetName val="DimRacleur"/>
      <sheetName val="CATAGEORY"/>
      <sheetName val="A_3_7"/>
      <sheetName val="Stationwise_Thermal_&amp;_Hydel_Gen"/>
      <sheetName val="Executive_Summary_-Thermal"/>
      <sheetName val="BREAKUP_OF_OIL"/>
      <sheetName val="STN_WISE_EMR"/>
      <sheetName val="A_3_71"/>
      <sheetName val="Stationwise_Thermal_&amp;_Hydel_Ge1"/>
      <sheetName val="Executive_Summary_-Thermal1"/>
      <sheetName val="ATC_Loss_Red"/>
      <sheetName val="ser_released_caste_wise"/>
      <sheetName val="BREAKUP_OF_OIL1"/>
      <sheetName val="STN_WISE_EMR1"/>
      <sheetName val="Measurement Sheet (2) 05.10.20"/>
      <sheetName val="cal"/>
      <sheetName val="Master"/>
      <sheetName val="P&amp;L"/>
      <sheetName val="Addl.40"/>
      <sheetName val="66kv "/>
      <sheetName val="dpc cost"/>
      <sheetName val="SUMMERY"/>
      <sheetName val="R.Hrs. Since Comm"/>
      <sheetName val="Formulas"/>
      <sheetName val="Directors"/>
      <sheetName val="Comp"/>
      <sheetName val="2020-21 ABST"/>
      <sheetName val="Madhugiri"/>
      <sheetName val="qosws "/>
      <sheetName val="j"/>
      <sheetName val="coalmine"/>
      <sheetName val="Supply Cluster-3"/>
      <sheetName val="ATC_Loss_Red1"/>
      <sheetName val="ser_released_caste_wise1"/>
      <sheetName val="A_3_72"/>
      <sheetName val="Stationwise_Thermal_&amp;_Hydel_Ge2"/>
      <sheetName val="Executive_Summary_-Thermal2"/>
      <sheetName val="BREAKUP_OF_OIL2"/>
      <sheetName val="STN_WISE_EMR2"/>
      <sheetName val="ATC_Loss_Red2"/>
      <sheetName val="ser_released_caste_wise2"/>
      <sheetName val="Measurement_Sheet_(2)_05_10_20"/>
      <sheetName val="Supply_Cluster-3"/>
      <sheetName val="Format-15(A)"/>
      <sheetName val="INDEX"/>
      <sheetName val="Stationwise_Thermal_&amp;_Hydel_Ge3"/>
      <sheetName val="Executive_Summary_-Thermal3"/>
      <sheetName val="ATC_Loss_Red3"/>
      <sheetName val="STN_WISE_EMR3"/>
      <sheetName val="ser_released_caste_wise3"/>
      <sheetName val="A_3_73"/>
      <sheetName val="BREAKUP_OF_OIL3"/>
      <sheetName val="Bgk_SC"/>
      <sheetName val="Bgk_ST"/>
      <sheetName val="GLD_sc"/>
      <sheetName val="GLD_ST"/>
      <sheetName val="ILK_SC"/>
      <sheetName val="ILK_ST"/>
      <sheetName val="Global_model_28th_Feb_xls"/>
      <sheetName val="Addl_40"/>
      <sheetName val="66kv_"/>
      <sheetName val="dpc_cost"/>
      <sheetName val="R_Hrs__Since_Comm"/>
      <sheetName val="2020-21_ABST"/>
      <sheetName val="qosws_"/>
      <sheetName val="report"/>
      <sheetName val="n format-5"/>
      <sheetName val="a1-continuous"/>
      <sheetName val="ip assessment_august.08"/>
      <sheetName val="Bgk_SC1"/>
      <sheetName val="Bgk_ST1"/>
      <sheetName val="GLD_sc1"/>
      <sheetName val="GLD_ST1"/>
      <sheetName val="ILK_SC1"/>
      <sheetName val="ILK_ST1"/>
      <sheetName val="Global_model_28th_Feb_xls1"/>
      <sheetName val="2020-21_ABST1"/>
      <sheetName val="qosws_1"/>
      <sheetName val="#REF"/>
      <sheetName val="ESS -Status"/>
      <sheetName val="Malegaon"/>
      <sheetName val="Nandurbar"/>
      <sheetName val="Kalyan"/>
      <sheetName val="Malegaon PO upto 21.12.17"/>
      <sheetName val="PO Status (2nd Inden MLG )"/>
      <sheetName val="Nandurbar PO 21.12.17"/>
      <sheetName val="(NDB) Urgent Indent 31.12.17"/>
      <sheetName val="PO Status (2nd Indent NDB)"/>
      <sheetName val="Kalyan PO upto 21.12.17"/>
      <sheetName val="PO Status(2nd Indent Kalyan)"/>
      <sheetName val="Pending Payment 21.12.17"/>
      <sheetName val="Pending Insp.21.12.17"/>
      <sheetName val="30% Cost of Mat"/>
      <sheetName val="B-Chart"/>
      <sheetName val="Sheet5"/>
      <sheetName val="DCB CON."/>
      <sheetName val="C.B.ANAL."/>
      <sheetName val="DCB_CON_"/>
      <sheetName val="C_B_ANAL_"/>
      <sheetName val="QFC"/>
      <sheetName val="de"/>
      <sheetName val="dv"/>
      <sheetName val="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/>
      <sheetData sheetId="116" refreshError="1"/>
      <sheetData sheetId="117" refreshError="1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/>
      <sheetData sheetId="129" refreshError="1"/>
      <sheetData sheetId="130" refreshError="1"/>
      <sheetData sheetId="131"/>
      <sheetData sheetId="132"/>
      <sheetData sheetId="133" refreshError="1"/>
      <sheetData sheetId="134" refreshError="1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Kannada"/>
      <sheetName val="INSTALLATIONS-99-00"/>
      <sheetName val="INSTALLATIONS-00-01"/>
      <sheetName val="INSTALLATIONS-01-02"/>
      <sheetName val="DCB Report TariffWise Detaile"/>
      <sheetName val="DCB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ap 03-04"/>
    </sheetNames>
    <sheetDataSet>
      <sheetData sheetId="0" refreshError="1">
        <row r="721">
          <cell r="F721">
            <v>0.90799276391293349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ss of Generation"/>
      <sheetName val="No.of Tube Leakage"/>
      <sheetName val="EB PS"/>
      <sheetName val="400 KV"/>
      <sheetName val="MCRH"/>
      <sheetName val="LONG DURATION OUTAGE"/>
      <sheetName val="TIME DURATION CAUSE ANALYSIS"/>
      <sheetName val="CAUSE ANALYSIS"/>
      <sheetName val="BREAKUP OF OIL"/>
      <sheetName val="PARTIAL LOSS"/>
      <sheetName val="STN WISE EMR"/>
      <sheetName val="agl-pump-sets"/>
      <sheetName val="EG"/>
      <sheetName val="pump-sets(AI)"/>
      <sheetName val="installes-capacity"/>
      <sheetName val="per-capita"/>
      <sheetName val="towns&amp;villages"/>
      <sheetName val="R.Hrs. Since Comm"/>
      <sheetName val="A"/>
      <sheetName val="A2-02-03"/>
      <sheetName val="ATC Loss Red"/>
      <sheetName val="Demand Raised wrt adj targe "/>
      <sheetName val="Sheet1"/>
      <sheetName val="data"/>
      <sheetName val="EDWise"/>
      <sheetName val="DLC"/>
      <sheetName val="Executive Summary -Thermal"/>
      <sheetName val="Stationwise Thermal &amp; Hydel Gen"/>
      <sheetName val="TWELVE"/>
      <sheetName val="A1-Continuous"/>
      <sheetName val="CASH-FLOW"/>
      <sheetName val="04REL"/>
      <sheetName val="Salient1"/>
      <sheetName val="IP Assessment_June.08"/>
      <sheetName val="Design"/>
      <sheetName val="Loss_of_Generation"/>
      <sheetName val="No_of_Tube_Leakage"/>
      <sheetName val="EB_PS"/>
      <sheetName val="400_KV"/>
      <sheetName val="LONG_DURATION_OUTAGE"/>
      <sheetName val="TIME_DURATION_CAUSE_ANALYSIS"/>
      <sheetName val="CAUSE_ANALYSIS"/>
      <sheetName val="BREAKUP_OF_OIL"/>
      <sheetName val="PARTIAL_LOSS"/>
      <sheetName val="STN_WISE_EMR"/>
      <sheetName val="R_Hrs__Since_Comm"/>
      <sheetName val="Loss_of_Generation1"/>
      <sheetName val="No_of_Tube_Leakage1"/>
      <sheetName val="EB_PS1"/>
      <sheetName val="400_KV1"/>
      <sheetName val="LONG_DURATION_OUTAGE1"/>
      <sheetName val="TIME_DURATION_CAUSE_ANALYSIS1"/>
      <sheetName val="CAUSE_ANALYSIS1"/>
      <sheetName val="BREAKUP_OF_OIL1"/>
      <sheetName val="PARTIAL_LOSS1"/>
      <sheetName val="STN_WISE_EMR1"/>
      <sheetName val="R_Hrs__Since_Comm1"/>
      <sheetName val="ATC_Loss_Red"/>
      <sheetName val="Demand_Raised_wrt_adj_targe_"/>
      <sheetName val="Executive_Summary_-Thermal"/>
      <sheetName val="Stationwise_Thermal_&amp;_Hydel_Gen"/>
      <sheetName val="Material Reciept Status"/>
      <sheetName val="dpc cost"/>
      <sheetName val="SUMMERY"/>
      <sheetName val="Balance Sheet"/>
      <sheetName val="Ref codes"/>
      <sheetName val="Inputs"/>
      <sheetName val="Validations"/>
      <sheetName val="C.S.GENERATION"/>
      <sheetName val="Addl.40"/>
      <sheetName val="Setup Variables"/>
      <sheetName val="PACK (B)"/>
      <sheetName val="Dom"/>
      <sheetName val="01.11.2004"/>
      <sheetName val="Loss_of_Generation2"/>
      <sheetName val="No_of_Tube_Leakage2"/>
      <sheetName val="EB_PS2"/>
      <sheetName val="400_KV2"/>
      <sheetName val="LONG_DURATION_OUTAGE2"/>
      <sheetName val="TIME_DURATION_CAUSE_ANALYSIS2"/>
      <sheetName val="CAUSE_ANALYSIS2"/>
      <sheetName val="BREAKUP_OF_OIL2"/>
      <sheetName val="PARTIAL_LOSS2"/>
      <sheetName val="STN_WISE_EMR2"/>
      <sheetName val="R_Hrs__Since_Comm2"/>
      <sheetName val="ATC_Loss_Red1"/>
      <sheetName val="Demand_Raised_wrt_adj_targe_1"/>
      <sheetName val="Executive_Summary_-Thermal1"/>
      <sheetName val="Stationwise_Thermal_&amp;_Hydel_Ge1"/>
      <sheetName val="Material_Reciept_Status"/>
      <sheetName val="01_11_2004"/>
      <sheetName val="Loss_of_Generation3"/>
      <sheetName val="No_of_Tube_Leakage3"/>
      <sheetName val="EB_PS3"/>
      <sheetName val="400_KV3"/>
      <sheetName val="LONG_DURATION_OUTAGE3"/>
      <sheetName val="TIME_DURATION_CAUSE_ANALYSIS3"/>
      <sheetName val="CAUSE_ANALYSIS3"/>
      <sheetName val="BREAKUP_OF_OIL3"/>
      <sheetName val="PARTIAL_LOSS3"/>
      <sheetName val="STN_WISE_EMR3"/>
      <sheetName val="R_Hrs__Since_Comm3"/>
      <sheetName val="ATC_Loss_Red2"/>
      <sheetName val="Demand_Raised_wrt_adj_targe_2"/>
      <sheetName val="Executive_Summary_-Thermal2"/>
      <sheetName val="Stationwise_Thermal_&amp;_Hydel_Ge2"/>
      <sheetName val="Material_Reciept_Status1"/>
      <sheetName val="01_11_20041"/>
      <sheetName val="TABLES"/>
      <sheetName val="Loss_of_Generation4"/>
      <sheetName val="No_of_Tube_Leakage4"/>
      <sheetName val="EB_PS4"/>
      <sheetName val="400_KV4"/>
      <sheetName val="LONG_DURATION_OUTAGE4"/>
      <sheetName val="TIME_DURATION_CAUSE_ANALYSIS4"/>
      <sheetName val="CAUSE_ANALYSIS4"/>
      <sheetName val="BREAKUP_OF_OIL4"/>
      <sheetName val="PARTIAL_LOSS4"/>
      <sheetName val="STN_WISE_EMR4"/>
      <sheetName val="R_Hrs__Since_Comm4"/>
      <sheetName val="ATC_Loss_Red3"/>
      <sheetName val="Demand_Raised_wrt_adj_targe_3"/>
      <sheetName val="Executive_Summary_-Thermal3"/>
      <sheetName val="Stationwise_Thermal_&amp;_Hydel_Ge3"/>
      <sheetName val="Material_Reciept_Status2"/>
      <sheetName val="01_11_20042"/>
      <sheetName val="List"/>
      <sheetName val="IP_Assessment_June_08"/>
      <sheetName val="dpc_cost"/>
      <sheetName val="Balance_Sheet"/>
      <sheetName val="Ref_codes"/>
      <sheetName val="C_S_GENERATION"/>
      <sheetName val="Addl_40"/>
      <sheetName val="Setup_Variables"/>
      <sheetName val="PACK_(B)"/>
      <sheetName val="Cost Reco data download"/>
      <sheetName val="QTY"/>
      <sheetName val="7.11 p1"/>
      <sheetName val="Sec-1a"/>
      <sheetName val="Sec-5a"/>
      <sheetName val="Sec-8d"/>
      <sheetName val="Sec-3a"/>
      <sheetName val="Sec-1b"/>
      <sheetName val="Sec-1c"/>
      <sheetName val="Sec-8c"/>
      <sheetName val="Lead statement-VJA"/>
      <sheetName val="Mortars"/>
      <sheetName val="Lead "/>
      <sheetName val="Lead statement"/>
      <sheetName val="Labour charges"/>
      <sheetName val="Sept "/>
      <sheetName val="Newabstract"/>
      <sheetName val="Detail Estt."/>
      <sheetName val="Form_A"/>
      <sheetName val="Lead statement-Tpt"/>
      <sheetName val="MO EY"/>
      <sheetName val="MO CY"/>
      <sheetName val="Data 2010-11"/>
      <sheetName val="cls"/>
      <sheetName val="SS-III &amp; SS-V"/>
      <sheetName val="Directors"/>
      <sheetName val="Comp"/>
      <sheetName val="INSTALLATIONS-99-00"/>
      <sheetName val="Code"/>
      <sheetName val="Basis"/>
      <sheetName val="ANNEXURE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ion_A"/>
      <sheetName val="Form_A"/>
      <sheetName val="Section_B"/>
      <sheetName val="Form_ B"/>
      <sheetName val="Section_C"/>
      <sheetName val="Scheme Area Details_Block__ C1a"/>
      <sheetName val="Scheme Area Details_Block__C1b"/>
      <sheetName val="Scheme Area Details_Block__ C2"/>
      <sheetName val="Scheme Area Details_Block__ C3"/>
      <sheetName val="Scheme areadetail _Village__C4"/>
      <sheetName val="Scheme Proposal _Village__ C5"/>
      <sheetName val="Scheme Proposal _Village__C6  "/>
      <sheetName val="un_electrified villC_7"/>
      <sheetName val="de_electrified villC_8"/>
      <sheetName val="declaration of De_elect_ C_9"/>
      <sheetName val="Section_D"/>
      <sheetName val="Scheme Proposal _Block__ D1a"/>
      <sheetName val="Scheme Proposal _Block__ D1b"/>
      <sheetName val="Scheme Proposal _Block__ D2"/>
      <sheetName val="Scheme Pro_ _Village__D3"/>
      <sheetName val="Scheme Proposal _Village__D4"/>
      <sheetName val="Scheme Proposal _Village__D5"/>
      <sheetName val="Section_E"/>
      <sheetName val="EHV_SS_E1"/>
      <sheetName val="33KVfeeders_E2"/>
      <sheetName val="New33KVSS_E3"/>
      <sheetName val="Prop aug of Ex 33KVSS_E3a"/>
      <sheetName val="Ex33KVSS_Exstatus_E4"/>
      <sheetName val="Ex33KVSS_Mod_StatusE5"/>
      <sheetName val="New33KVLinesE6"/>
      <sheetName val="New11KVLinesE7"/>
      <sheetName val="Aug_FeedersE8"/>
      <sheetName val="Ex_LTDist_E9"/>
      <sheetName val="PropLTDistE10_"/>
      <sheetName val="LossStatusE11"/>
      <sheetName val="Cost Estimate G"/>
      <sheetName val="DT _1_ph_16 KVA - CSP"/>
      <sheetName val="11 kv 1-ph (spur line)"/>
      <sheetName val="ABC line"/>
      <sheetName val="11 kv Branch 1-ph (weasel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DBForeC"/>
      <sheetName val="Short-Term"/>
      <sheetName val="R15 00-01"/>
      <sheetName val="DBHis"/>
      <sheetName val="Agri"/>
      <sheetName val="Agri-support"/>
      <sheetName val="Base Year"/>
      <sheetName val="Dom"/>
      <sheetName val="Dom-sup."/>
      <sheetName val="Dom-Free"/>
      <sheetName val="Chart1"/>
      <sheetName val="LT_Ind"/>
      <sheetName val="NonDom"/>
      <sheetName val="LT_WW"/>
      <sheetName val="LT_Street"/>
      <sheetName val="HT Ind"/>
      <sheetName val="Coal"/>
      <sheetName val="Steel"/>
      <sheetName val="Traction"/>
      <sheetName val="Licensees"/>
      <sheetName val="HT_WW"/>
      <sheetName val="HT_Agr"/>
      <sheetName val="Villages"/>
      <sheetName val="Captive"/>
      <sheetName val="Market"/>
      <sheetName val="Load"/>
      <sheetName val="Growth Rates"/>
      <sheetName val="Services"/>
      <sheetName val="Serv-Worksheet"/>
      <sheetName val="High Sens."/>
      <sheetName val="Low Sens."/>
      <sheetName val="Graphs"/>
      <sheetName val="MODI MPSEB ASSESS"/>
      <sheetName val="Assump-Sens."/>
      <sheetName val="Stationwise Thermal &amp; Hydel Gen"/>
      <sheetName val="Executive Summary -Thermal"/>
      <sheetName val="TWELVE"/>
      <sheetName val="ATP"/>
      <sheetName val="data"/>
      <sheetName val="BREAKUP OF OIL"/>
      <sheetName val="Demand"/>
      <sheetName val="Salient1"/>
      <sheetName val="A 3.7"/>
      <sheetName val="cls"/>
      <sheetName val="04REL"/>
      <sheetName val="Code"/>
      <sheetName val="PACK (B)"/>
      <sheetName val="Sheet1"/>
      <sheetName val="dpc cost"/>
      <sheetName val="SUMMERY"/>
      <sheetName val="Discom Details"/>
      <sheetName val="Coalmine"/>
      <sheetName val="UK"/>
      <sheetName val="Cat_Ser_load"/>
      <sheetName val="R_Abstract"/>
      <sheetName val="Schema_x0000__x0000__x0000__x0000__x0000__x0000_&quot;[Global model 28th"/>
      <sheetName val="Timesheet"/>
      <sheetName val="Schema_x005f_x0000__x005f_x0000__x005f_x0000__x00"/>
      <sheetName val="Schema_x0000__x0000__x0000__x00"/>
      <sheetName val="A1-Continuous"/>
      <sheetName val="Schema_x005f_x005f_x005f_x0000__x005f_x005f_x0000"/>
      <sheetName val="Schema_x005f_x005f_x005f_x005f_x005f_x005f_x005f_x0000_"/>
      <sheetName val="Setup Variables"/>
      <sheetName val="R15_00-01"/>
      <sheetName val="Base_Year"/>
      <sheetName val="Dom-sup_"/>
      <sheetName val="HT_Ind"/>
      <sheetName val="Growth_Rates"/>
      <sheetName val="High_Sens_"/>
      <sheetName val="Low_Sens_"/>
      <sheetName val="MODI_MPSEB_ASSESS"/>
      <sheetName val="Assump-Sens_"/>
      <sheetName val="Stationwise_Thermal_&amp;_Hydel_Gen"/>
      <sheetName val="Executive_Summary_-Thermal"/>
      <sheetName val="BREAKUP_OF_OIL"/>
      <sheetName val="A_3_7"/>
      <sheetName val="BHANDUP"/>
      <sheetName val="SECQ1"/>
      <sheetName val="R15_00-011"/>
      <sheetName val="Base_Year1"/>
      <sheetName val="Dom-sup_1"/>
      <sheetName val="HT_Ind1"/>
      <sheetName val="Growth_Rates1"/>
      <sheetName val="High_Sens_1"/>
      <sheetName val="Low_Sens_1"/>
      <sheetName val="MODI_MPSEB_ASSESS1"/>
      <sheetName val="Assump-Sens_1"/>
      <sheetName val="Stationwise_Thermal_&amp;_Hydel_Ge1"/>
      <sheetName val="Executive_Summary_-Thermal1"/>
      <sheetName val="BREAKUP_OF_OIL1"/>
      <sheetName val="A_3_71"/>
      <sheetName val="dpc_cost"/>
      <sheetName val="Discom_Details"/>
      <sheetName val="PACK_(B)"/>
      <sheetName val="220 11  bs "/>
      <sheetName val="Material Reciept Status"/>
      <sheetName val="Report"/>
      <sheetName val="STN WISE EMR"/>
      <sheetName val="3"/>
      <sheetName val="40"/>
      <sheetName val="Formulas"/>
      <sheetName val="C.S.GENERATION"/>
      <sheetName val="Schema_x005f_x0000__x005f_x005f_x0000"/>
      <sheetName val="Schema_x005f_x005f_x005f_x0000_"/>
      <sheetName val="Bongaon"/>
      <sheetName val="Jeerat"/>
      <sheetName val="NJP"/>
      <sheetName val="QOSWS "/>
      <sheetName val="Schema&quot;[Global model 28th"/>
      <sheetName val="Schema_x00"/>
      <sheetName val="final abstract"/>
      <sheetName val="Inputs"/>
      <sheetName val="R15_00-012"/>
      <sheetName val="Base_Year2"/>
      <sheetName val="Dom-sup_2"/>
      <sheetName val="HT_Ind2"/>
      <sheetName val="Growth_Rates2"/>
      <sheetName val="High_Sens_2"/>
      <sheetName val="Low_Sens_2"/>
      <sheetName val="MODI_MPSEB_ASSESS2"/>
      <sheetName val="Assump-Sens_2"/>
      <sheetName val="Stationwise_Thermal_&amp;_Hydel_Ge2"/>
      <sheetName val="Executive_Summary_-Thermal2"/>
      <sheetName val="BREAKUP_OF_OIL2"/>
      <sheetName val="A_3_72"/>
      <sheetName val="PACK_(B)1"/>
      <sheetName val="dpc_cost1"/>
      <sheetName val="Discom_Details1"/>
      <sheetName val="220_11__bs_"/>
      <sheetName val="Material_Reciept_Status"/>
      <sheetName val="R15_00-013"/>
      <sheetName val="Base_Year3"/>
      <sheetName val="Dom-sup_3"/>
      <sheetName val="HT_Ind3"/>
      <sheetName val="Growth_Rates3"/>
      <sheetName val="High_Sens_3"/>
      <sheetName val="Low_Sens_3"/>
      <sheetName val="MODI_MPSEB_ASSESS3"/>
      <sheetName val="Assump-Sens_3"/>
      <sheetName val="Stationwise_Thermal_&amp;_Hydel_Ge3"/>
      <sheetName val="Executive_Summary_-Thermal3"/>
      <sheetName val="BREAKUP_OF_OIL3"/>
      <sheetName val="A_3_73"/>
      <sheetName val="PACK_(B)2"/>
      <sheetName val="dpc_cost2"/>
      <sheetName val="Discom_Details2"/>
      <sheetName val="220_11__bs_1"/>
      <sheetName val="Material_Reciept_Status1"/>
      <sheetName val="CASH-FLOW"/>
      <sheetName val="R15_00-014"/>
      <sheetName val="Base_Year4"/>
      <sheetName val="Dom-sup_4"/>
      <sheetName val="HT_Ind4"/>
      <sheetName val="Growth_Rates4"/>
      <sheetName val="High_Sens_4"/>
      <sheetName val="Low_Sens_4"/>
      <sheetName val="MODI_MPSEB_ASSESS4"/>
      <sheetName val="Assump-Sens_4"/>
      <sheetName val="Stationwise_Thermal_&amp;_Hydel_Ge4"/>
      <sheetName val="Executive_Summary_-Thermal4"/>
      <sheetName val="BREAKUP_OF_OIL4"/>
      <sheetName val="A_3_74"/>
      <sheetName val="PACK_(B)3"/>
      <sheetName val="dpc_cost3"/>
      <sheetName val="Discom_Details3"/>
      <sheetName val="220_11__bs_2"/>
      <sheetName val="Material_Reciept_Status2"/>
      <sheetName val="#REF"/>
      <sheetName val="DSLP"/>
      <sheetName val="Schema_x005f_x005f_x005F"/>
      <sheetName val="Schema_x005f_x0000_"/>
      <sheetName val="newabstract"/>
      <sheetName val="QFC"/>
      <sheetName val="de"/>
      <sheetName val="j"/>
      <sheetName val="btb"/>
      <sheetName val="cf"/>
      <sheetName val="orders"/>
      <sheetName val="Schema&quot;[Global_model_28th"/>
      <sheetName val="Setup_Variables"/>
      <sheetName val="STN_WISE_EMR"/>
      <sheetName val="C_S_GENERATION"/>
      <sheetName val="QOSWS_"/>
      <sheetName val="Schema&quot;_Global model 28th"/>
      <sheetName val="Schema&quot;_Global_model_28th"/>
      <sheetName val="SS-III &amp; SS-V"/>
      <sheetName val="7.11 p1"/>
      <sheetName val="Lead Statement"/>
      <sheetName val="Labour charges"/>
      <sheetName val="Detailed Estimate"/>
      <sheetName val="Sheet3"/>
      <sheetName val="ZKOK6"/>
      <sheetName val="Form_A"/>
      <sheetName val="Lead "/>
      <sheetName val="DLC"/>
      <sheetName val="Sept "/>
      <sheetName val="EG"/>
      <sheetName val="pump-sets(AI)"/>
      <sheetName val="per-capita"/>
      <sheetName val="towns&amp;villages"/>
      <sheetName val="Sec-1a"/>
      <sheetName val="1"/>
      <sheetName val="ft-05-02isobom"/>
      <sheetName val="Cash2"/>
      <sheetName val="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9">
          <cell r="H9" t="str">
            <v>92-93</v>
          </cell>
          <cell r="I9" t="str">
            <v>93-94</v>
          </cell>
          <cell r="J9" t="str">
            <v>94-95</v>
          </cell>
          <cell r="K9" t="str">
            <v>95-96</v>
          </cell>
          <cell r="L9" t="str">
            <v>96-97</v>
          </cell>
          <cell r="M9" t="str">
            <v>97-98</v>
          </cell>
          <cell r="N9" t="str">
            <v>98-99</v>
          </cell>
          <cell r="O9" t="str">
            <v>99-00</v>
          </cell>
          <cell r="P9" t="str">
            <v>00-01</v>
          </cell>
          <cell r="Q9" t="str">
            <v>Comments</v>
          </cell>
        </row>
        <row r="11">
          <cell r="H11" t="str">
            <v>92-93</v>
          </cell>
          <cell r="I11" t="str">
            <v>93-94</v>
          </cell>
          <cell r="J11" t="str">
            <v>94-95</v>
          </cell>
          <cell r="K11" t="str">
            <v>95-96</v>
          </cell>
          <cell r="L11" t="str">
            <v>96-97</v>
          </cell>
          <cell r="M11" t="str">
            <v>97-98</v>
          </cell>
          <cell r="N11" t="str">
            <v>98-99</v>
          </cell>
          <cell r="O11" t="str">
            <v>99-00</v>
          </cell>
          <cell r="P11" t="str">
            <v>00-01</v>
          </cell>
          <cell r="Q11" t="str">
            <v>Comments</v>
          </cell>
        </row>
        <row r="12">
          <cell r="E12" t="str">
            <v>Actual</v>
          </cell>
          <cell r="F12">
            <v>0</v>
          </cell>
          <cell r="G12">
            <v>0</v>
          </cell>
          <cell r="H12">
            <v>1146.9464337763561</v>
          </cell>
          <cell r="I12">
            <v>1348.8086210103572</v>
          </cell>
          <cell r="J12">
            <v>1378.8953544924971</v>
          </cell>
          <cell r="K12">
            <v>1514.8534401882121</v>
          </cell>
          <cell r="L12">
            <v>1604.1975852061873</v>
          </cell>
          <cell r="M12">
            <v>1635.3729424049175</v>
          </cell>
          <cell r="N12">
            <v>1759.8646367337187</v>
          </cell>
          <cell r="O12">
            <v>2252.0943689999999</v>
          </cell>
          <cell r="P12">
            <v>2398.1461873885523</v>
          </cell>
        </row>
        <row r="13">
          <cell r="E13" t="str">
            <v>Suppressed</v>
          </cell>
          <cell r="F13">
            <v>0</v>
          </cell>
          <cell r="G13">
            <v>0</v>
          </cell>
          <cell r="H13">
            <v>65.11538689110921</v>
          </cell>
          <cell r="I13">
            <v>37.988839175032126</v>
          </cell>
          <cell r="J13">
            <v>61.718945381111098</v>
          </cell>
          <cell r="K13">
            <v>92.59736102715533</v>
          </cell>
          <cell r="L13">
            <v>144.18354908010042</v>
          </cell>
          <cell r="M13">
            <v>58.013753112049471</v>
          </cell>
          <cell r="N13">
            <v>60.180182643709031</v>
          </cell>
          <cell r="O13">
            <v>87.996130161098336</v>
          </cell>
          <cell r="P13">
            <v>372.95381261144757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9">
          <cell r="E9" t="str">
            <v>Material Code</v>
          </cell>
        </row>
      </sheetData>
      <sheetData sheetId="65">
        <row r="9">
          <cell r="E9" t="str">
            <v>Material Code</v>
          </cell>
        </row>
      </sheetData>
      <sheetData sheetId="66">
        <row r="9">
          <cell r="E9" t="str">
            <v>Material Code</v>
          </cell>
        </row>
      </sheetData>
      <sheetData sheetId="67" refreshError="1"/>
      <sheetData sheetId="68" refreshError="1"/>
      <sheetData sheetId="69">
        <row r="9">
          <cell r="E9" t="str">
            <v>Material Code</v>
          </cell>
        </row>
      </sheetData>
      <sheetData sheetId="70">
        <row r="9">
          <cell r="E9" t="str">
            <v>Material Code</v>
          </cell>
        </row>
      </sheetData>
      <sheetData sheetId="71">
        <row r="9">
          <cell r="E9" t="str">
            <v>Material Code</v>
          </cell>
        </row>
      </sheetData>
      <sheetData sheetId="72">
        <row r="9">
          <cell r="E9" t="str">
            <v>Material Code</v>
          </cell>
        </row>
      </sheetData>
      <sheetData sheetId="73">
        <row r="9">
          <cell r="E9" t="str">
            <v>Material Code</v>
          </cell>
        </row>
      </sheetData>
      <sheetData sheetId="74">
        <row r="9">
          <cell r="E9" t="str">
            <v>Material Code</v>
          </cell>
        </row>
      </sheetData>
      <sheetData sheetId="75">
        <row r="9">
          <cell r="E9" t="str">
            <v>Material Code</v>
          </cell>
        </row>
      </sheetData>
      <sheetData sheetId="76">
        <row r="9">
          <cell r="E9" t="str">
            <v>Material Code</v>
          </cell>
        </row>
      </sheetData>
      <sheetData sheetId="77">
        <row r="9">
          <cell r="E9" t="str">
            <v>Material Code</v>
          </cell>
        </row>
      </sheetData>
      <sheetData sheetId="78">
        <row r="9">
          <cell r="E9" t="str">
            <v>Material Code</v>
          </cell>
        </row>
      </sheetData>
      <sheetData sheetId="79">
        <row r="9">
          <cell r="E9" t="str">
            <v>Material Code</v>
          </cell>
        </row>
      </sheetData>
      <sheetData sheetId="80">
        <row r="9">
          <cell r="E9" t="str">
            <v>Material Code</v>
          </cell>
        </row>
      </sheetData>
      <sheetData sheetId="81">
        <row r="9">
          <cell r="E9" t="str">
            <v>Material Code</v>
          </cell>
        </row>
      </sheetData>
      <sheetData sheetId="82">
        <row r="9">
          <cell r="E9" t="str">
            <v>Material Code</v>
          </cell>
        </row>
      </sheetData>
      <sheetData sheetId="83">
        <row r="9">
          <cell r="E9" t="str">
            <v>Material Code</v>
          </cell>
        </row>
      </sheetData>
      <sheetData sheetId="84">
        <row r="9">
          <cell r="E9" t="str">
            <v>Material Code</v>
          </cell>
        </row>
      </sheetData>
      <sheetData sheetId="85" refreshError="1"/>
      <sheetData sheetId="86">
        <row r="9">
          <cell r="E9" t="str">
            <v>Material Code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>
        <row r="9">
          <cell r="E9" t="str">
            <v>Material Code</v>
          </cell>
        </row>
      </sheetData>
      <sheetData sheetId="131">
        <row r="9">
          <cell r="E9" t="str">
            <v>Material Code</v>
          </cell>
        </row>
      </sheetData>
      <sheetData sheetId="132">
        <row r="9">
          <cell r="E9" t="str">
            <v>Material Code</v>
          </cell>
        </row>
      </sheetData>
      <sheetData sheetId="133">
        <row r="9">
          <cell r="E9" t="str">
            <v>Material Code</v>
          </cell>
        </row>
      </sheetData>
      <sheetData sheetId="134">
        <row r="9">
          <cell r="E9" t="str">
            <v>Material Code</v>
          </cell>
        </row>
      </sheetData>
      <sheetData sheetId="135">
        <row r="9">
          <cell r="E9" t="str">
            <v>Material Code</v>
          </cell>
        </row>
      </sheetData>
      <sheetData sheetId="136">
        <row r="9">
          <cell r="E9" t="str">
            <v>Material Code</v>
          </cell>
        </row>
      </sheetData>
      <sheetData sheetId="137">
        <row r="9">
          <cell r="E9" t="str">
            <v>Material Code</v>
          </cell>
        </row>
      </sheetData>
      <sheetData sheetId="138">
        <row r="9">
          <cell r="E9" t="str">
            <v>Material Code</v>
          </cell>
        </row>
      </sheetData>
      <sheetData sheetId="139">
        <row r="9">
          <cell r="E9" t="str">
            <v>Material Code</v>
          </cell>
        </row>
      </sheetData>
      <sheetData sheetId="140">
        <row r="9">
          <cell r="E9" t="str">
            <v>Material Code</v>
          </cell>
        </row>
      </sheetData>
      <sheetData sheetId="141">
        <row r="9">
          <cell r="E9" t="str">
            <v>Material Code</v>
          </cell>
        </row>
      </sheetData>
      <sheetData sheetId="142">
        <row r="9">
          <cell r="E9" t="str">
            <v>Material Code</v>
          </cell>
        </row>
      </sheetData>
      <sheetData sheetId="143">
        <row r="9">
          <cell r="E9" t="str">
            <v>Material Code</v>
          </cell>
        </row>
      </sheetData>
      <sheetData sheetId="144">
        <row r="9">
          <cell r="E9" t="str">
            <v>Material Code</v>
          </cell>
        </row>
      </sheetData>
      <sheetData sheetId="145">
        <row r="9">
          <cell r="E9" t="str">
            <v>Material Code</v>
          </cell>
        </row>
      </sheetData>
      <sheetData sheetId="146">
        <row r="9">
          <cell r="E9" t="str">
            <v>Material Code</v>
          </cell>
        </row>
      </sheetData>
      <sheetData sheetId="147">
        <row r="9">
          <cell r="E9" t="str">
            <v>Material Code</v>
          </cell>
        </row>
      </sheetData>
      <sheetData sheetId="148">
        <row r="9">
          <cell r="E9" t="str">
            <v>Material Code</v>
          </cell>
        </row>
      </sheetData>
      <sheetData sheetId="149">
        <row r="9">
          <cell r="E9" t="str">
            <v>Material Code</v>
          </cell>
        </row>
      </sheetData>
      <sheetData sheetId="150">
        <row r="9">
          <cell r="E9" t="str">
            <v>Material Code</v>
          </cell>
        </row>
      </sheetData>
      <sheetData sheetId="151">
        <row r="9">
          <cell r="E9" t="str">
            <v>Material Code</v>
          </cell>
        </row>
      </sheetData>
      <sheetData sheetId="152">
        <row r="9">
          <cell r="E9" t="str">
            <v>Material Code</v>
          </cell>
        </row>
      </sheetData>
      <sheetData sheetId="153">
        <row r="9">
          <cell r="E9" t="str">
            <v>Material Code</v>
          </cell>
        </row>
      </sheetData>
      <sheetData sheetId="154">
        <row r="9">
          <cell r="E9" t="str">
            <v>Material Code</v>
          </cell>
        </row>
      </sheetData>
      <sheetData sheetId="155">
        <row r="9">
          <cell r="E9" t="str">
            <v>Material Code</v>
          </cell>
        </row>
      </sheetData>
      <sheetData sheetId="156">
        <row r="9">
          <cell r="E9" t="str">
            <v>Material Code</v>
          </cell>
        </row>
      </sheetData>
      <sheetData sheetId="157">
        <row r="9">
          <cell r="E9" t="str">
            <v>Material Code</v>
          </cell>
        </row>
      </sheetData>
      <sheetData sheetId="158">
        <row r="9">
          <cell r="E9" t="str">
            <v>Material Code</v>
          </cell>
        </row>
      </sheetData>
      <sheetData sheetId="159">
        <row r="9">
          <cell r="E9" t="str">
            <v>Material Code</v>
          </cell>
        </row>
      </sheetData>
      <sheetData sheetId="160">
        <row r="9">
          <cell r="E9" t="str">
            <v>Material Code</v>
          </cell>
        </row>
      </sheetData>
      <sheetData sheetId="161">
        <row r="9">
          <cell r="E9" t="str">
            <v>Material Code</v>
          </cell>
        </row>
      </sheetData>
      <sheetData sheetId="162">
        <row r="9">
          <cell r="E9" t="str">
            <v>Material Code</v>
          </cell>
        </row>
      </sheetData>
      <sheetData sheetId="163">
        <row r="9">
          <cell r="E9" t="str">
            <v>Material Code</v>
          </cell>
        </row>
      </sheetData>
      <sheetData sheetId="164"/>
      <sheetData sheetId="165">
        <row r="9">
          <cell r="E9" t="str">
            <v>Material Code</v>
          </cell>
        </row>
      </sheetData>
      <sheetData sheetId="166"/>
      <sheetData sheetId="167">
        <row r="9">
          <cell r="E9" t="str">
            <v>Material Code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>
        <row r="9">
          <cell r="E9" t="str">
            <v>Material Code</v>
          </cell>
        </row>
      </sheetData>
      <sheetData sheetId="181">
        <row r="9">
          <cell r="E9" t="str">
            <v>Material Code</v>
          </cell>
        </row>
      </sheetData>
      <sheetData sheetId="182">
        <row r="9">
          <cell r="E9" t="str">
            <v>Material Code</v>
          </cell>
        </row>
      </sheetData>
      <sheetData sheetId="183">
        <row r="9">
          <cell r="E9" t="str">
            <v>Material Code</v>
          </cell>
        </row>
      </sheetData>
      <sheetData sheetId="184" refreshError="1"/>
      <sheetData sheetId="185" refreshError="1"/>
      <sheetData sheetId="186"/>
      <sheetData sheetId="187"/>
      <sheetData sheetId="188">
        <row r="9">
          <cell r="E9" t="str">
            <v>Material Code</v>
          </cell>
        </row>
      </sheetData>
      <sheetData sheetId="189"/>
      <sheetData sheetId="190">
        <row r="9">
          <cell r="E9" t="str">
            <v>Material Code</v>
          </cell>
        </row>
      </sheetData>
      <sheetData sheetId="191" refreshError="1"/>
      <sheetData sheetId="192" refreshError="1"/>
      <sheetData sheetId="193" refreshError="1"/>
      <sheetData sheetId="194"/>
      <sheetData sheetId="195" refreshError="1"/>
      <sheetData sheetId="196">
        <row r="9">
          <cell r="E9" t="str">
            <v>Material Code</v>
          </cell>
        </row>
      </sheetData>
      <sheetData sheetId="197">
        <row r="9">
          <cell r="E9" t="str">
            <v>Material Code</v>
          </cell>
        </row>
      </sheetData>
      <sheetData sheetId="198" refreshError="1"/>
      <sheetData sheetId="199">
        <row r="9">
          <cell r="E9" t="str">
            <v>Material Code</v>
          </cell>
        </row>
      </sheetData>
      <sheetData sheetId="200">
        <row r="9">
          <cell r="E9" t="str">
            <v>Material Code</v>
          </cell>
        </row>
      </sheetData>
      <sheetData sheetId="201" refreshError="1"/>
      <sheetData sheetId="202" refreshError="1"/>
      <sheetData sheetId="203"/>
      <sheetData sheetId="204"/>
      <sheetData sheetId="20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-06"/>
      <sheetName val="mAY-06"/>
      <sheetName val="JUNE -06"/>
      <sheetName val="1qtr"/>
      <sheetName val="july-06"/>
      <sheetName val="aug-06"/>
      <sheetName val="Sept-06"/>
      <sheetName val="2qtr"/>
      <sheetName val="oct-06"/>
      <sheetName val="nov-06 "/>
      <sheetName val="Dec-06"/>
      <sheetName val="jan-07"/>
      <sheetName val="feb"/>
      <sheetName val="Mar"/>
      <sheetName val="Dec-06 "/>
      <sheetName val="QOSWS "/>
      <sheetName val="DCB"/>
      <sheetName val="IDCCALHYD-GOO"/>
      <sheetName val="Format-15(A)"/>
      <sheetName val="INDEX"/>
      <sheetName val="J"/>
      <sheetName val="JUNE_-06"/>
      <sheetName val="nov-06_"/>
      <sheetName val="Dec-06_"/>
      <sheetName val="QOSWS_"/>
      <sheetName val="FT-05-02IsoBOM"/>
      <sheetName val="September '10"/>
      <sheetName val="November '10"/>
      <sheetName val="04REL"/>
      <sheetName val="travel_per"/>
      <sheetName val="Staff Acco."/>
      <sheetName val="BTB"/>
      <sheetName val="cf"/>
      <sheetName val="orders"/>
      <sheetName val="N Format-5"/>
      <sheetName val="OB DEM Pay Bal"/>
      <sheetName val="Bongaon"/>
      <sheetName val="Jeerat"/>
      <sheetName val="Acceptance"/>
      <sheetName val="NJP"/>
      <sheetName val="May '10"/>
      <sheetName val="June '10"/>
      <sheetName val="July '10"/>
      <sheetName val="August '10"/>
      <sheetName val="October '10"/>
      <sheetName val="3BPA00132-5-3 W plan HVPNL"/>
      <sheetName val="Discom Details"/>
      <sheetName val="A"/>
      <sheetName val="&quot;R&quot; Format ATN Div "/>
      <sheetName val="&quot;R&quot; Format RBG Div"/>
      <sheetName val="&quot;R&quot; Format CKD Div"/>
      <sheetName val="Sheet1"/>
      <sheetName val="RSD"/>
      <sheetName val="KND"/>
      <sheetName val="NVL"/>
      <sheetName val="ANN"/>
      <sheetName val="Units Name"/>
      <sheetName val="Actuals Copy"/>
      <sheetName val="DVN"/>
      <sheetName val="Detail DCB"/>
      <sheetName val="DCB (Print)"/>
      <sheetName val="R Format "/>
      <sheetName val="Cash Tally (Print)"/>
      <sheetName val="Tax E (Print)"/>
      <sheetName val="Tax-B (Print)"/>
      <sheetName val="D-21 KERC Format"/>
      <sheetName val="IP SETS"/>
      <sheetName val="Sheet2"/>
      <sheetName val="Sheet3"/>
      <sheetName val="UK"/>
      <sheetName val="Sheet11"/>
      <sheetName val="ip assessment_june.08"/>
      <sheetName val="JUNE_-061"/>
      <sheetName val="nov-06_1"/>
      <sheetName val="Dec-06_1"/>
      <sheetName val="QOSWS_1"/>
      <sheetName val="September_'10"/>
      <sheetName val="November_'10"/>
      <sheetName val="Staff_Acco_"/>
      <sheetName val="N_Format-5"/>
      <sheetName val="OB_DEM_Pay_Bal"/>
      <sheetName val="May_'10"/>
      <sheetName val="June_'10"/>
      <sheetName val="July_'10"/>
      <sheetName val="August_'10"/>
      <sheetName val="October_'10"/>
      <sheetName val="3BPA00132-5-3_W_plan_HVPNL"/>
      <sheetName val="Discom_Details"/>
      <sheetName val="&quot;R&quot;_Format_ATN_Div_"/>
      <sheetName val="&quot;R&quot;_Format_RBG_Div"/>
      <sheetName val="&quot;R&quot;_Format_CKD_Div"/>
      <sheetName val="Units_Name"/>
      <sheetName val="Actuals_Copy"/>
      <sheetName val="Detail_DCB"/>
      <sheetName val="DCB_(Print)"/>
      <sheetName val="R_Format_"/>
      <sheetName val="Cash_Tally_(Print)"/>
      <sheetName val="Tax_E_(Print)"/>
      <sheetName val="Tax-B_(Print)"/>
      <sheetName val="D-21_KERC_Format"/>
      <sheetName val="IP_S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t 1"/>
      <sheetName val="A"/>
      <sheetName val="C"/>
      <sheetName val="D"/>
      <sheetName val="E"/>
      <sheetName val="F"/>
      <sheetName val="G"/>
      <sheetName val="H"/>
      <sheetName val="I"/>
      <sheetName val="J"/>
      <sheetName val="K"/>
      <sheetName val="Graph"/>
      <sheetName val="AT&amp;C of HESCOM"/>
      <sheetName val="Cum AT&amp;C of HESCOM"/>
      <sheetName val="DEBS including EHT"/>
      <sheetName val=" MonthwisCUM DEBS including EHT"/>
      <sheetName val="All Months %"/>
      <sheetName val="Unmetered consum"/>
      <sheetName val="Cum Un Mtd.Month wise"/>
      <sheetName val="(FORMAT)F.E.A &amp; A.T. &amp; C. LOSS%"/>
      <sheetName val="distribution Abstract"/>
      <sheetName val="QOSWS "/>
      <sheetName val="Bongaon"/>
      <sheetName val="Jeerat"/>
      <sheetName val="NJP"/>
      <sheetName val="FT-05-02IsoBOM"/>
      <sheetName val=""/>
      <sheetName val="oct-06"/>
      <sheetName val="REVENUES &amp; BS"/>
      <sheetName val="bs BP 04 SA"/>
      <sheetName val="ANNEXURE-A"/>
      <sheetName val="ord-lost_98&amp;99"/>
      <sheetName val="Assessment Sheet"/>
      <sheetName val="UK"/>
      <sheetName val="QFC"/>
      <sheetName val="DE"/>
      <sheetName val="Format-5"/>
      <sheetName val="Acceptance"/>
      <sheetName val="SUB DIVISION Copy"/>
      <sheetName val="dpc cost"/>
      <sheetName val="SUMMERY"/>
      <sheetName val="04REL"/>
      <sheetName val="September '10"/>
      <sheetName val="November '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A 3_7"/>
      <sheetName val="04REL"/>
      <sheetName val="Salient1"/>
      <sheetName val="Cat_Ser_load"/>
      <sheetName val="data"/>
      <sheetName val="Sheet1"/>
      <sheetName val="Inputs"/>
      <sheetName val="Scheme Area Details_Block__ C2"/>
      <sheetName val="New33KVSS_E3"/>
      <sheetName val="Prop aug of Ex 33KVSS_E3a"/>
      <sheetName val="UK"/>
      <sheetName val="132kv DCDS"/>
      <sheetName val=""/>
      <sheetName val="Coalmine"/>
      <sheetName val="Data base Feb 09"/>
      <sheetName val="grid"/>
      <sheetName val="Unit_Rate"/>
      <sheetName val="160MVA_Addl"/>
      <sheetName val="220KV_FB"/>
      <sheetName val="315MVA_Addl"/>
      <sheetName val="Addl_401"/>
      <sheetName val="Addl_20"/>
      <sheetName val="Addl_63_(2)"/>
      <sheetName val="Dom"/>
      <sheetName val="R_Hrs_ Since Comm"/>
      <sheetName val="A_3_7"/>
      <sheetName val="ATP"/>
      <sheetName val="A"/>
      <sheetName val="Basis"/>
      <sheetName val="QOSWS "/>
      <sheetName val="QFC"/>
      <sheetName val="DE"/>
      <sheetName val="J"/>
      <sheetName val="Work_sheet"/>
      <sheetName val="dpc cost"/>
      <sheetName val="SUMMERY"/>
      <sheetName val="C.S.GENERATION"/>
      <sheetName val="STN WISE EMR"/>
      <sheetName val="Unit_Rate1"/>
      <sheetName val="160MVA_Addl1"/>
      <sheetName val="220KV_FB1"/>
      <sheetName val="315MVA_Addl1"/>
      <sheetName val="Addl_402"/>
      <sheetName val="Addl_201"/>
      <sheetName val="Addl_63_(2)1"/>
      <sheetName val="132kv_DCDS"/>
      <sheetName val="Data_base_Feb_09"/>
      <sheetName val="Scheme_Area_Details_Block___C2"/>
      <sheetName val="Prop_aug_of_Ex_33KVSS_E3a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R.Hrs. Since Comm"/>
      <sheetName val="Executive Summary -Thermal"/>
      <sheetName val="Stationwise Thermal &amp; Hydel Gen"/>
      <sheetName val="TWELVE"/>
      <sheetName val="Setup Variables"/>
      <sheetName val="P&amp;L"/>
      <sheetName val="Directors"/>
      <sheetName val="Comp"/>
      <sheetName val="BREAKUP OF OIL"/>
      <sheetName val="DLC"/>
      <sheetName val="1"/>
      <sheetName val="Flight-1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Scheme_Area_Details_Block___C22"/>
      <sheetName val="Prop_aug_of_Ex_33KVSS_E3a2"/>
      <sheetName val="R_Hrs__Since_Comm1"/>
      <sheetName val="STN_WISE_EMR1"/>
      <sheetName val="Latest_revised_Cost_Estimates_f"/>
      <sheetName val="Form_6"/>
      <sheetName val="220Kv_(2)"/>
      <sheetName val="Unit_Rate4"/>
      <sheetName val="160MVA_Addl4"/>
      <sheetName val="220KV_FB4"/>
      <sheetName val="315MVA_Addl4"/>
      <sheetName val="Addl_405"/>
      <sheetName val="Addl_204"/>
      <sheetName val="Addl_63_(2)4"/>
      <sheetName val="A_3_73"/>
      <sheetName val="132kv_DCDS3"/>
      <sheetName val="Data_base_Feb_093"/>
      <sheetName val="QOSWS_"/>
      <sheetName val="dpc_cost"/>
      <sheetName val="C_S_GENERATION"/>
      <sheetName val="R_Hrs__Since_Comm2"/>
      <sheetName val="Executive_Summary_-Thermal"/>
      <sheetName val="Stationwise_Thermal_&amp;_Hydel_Gen"/>
      <sheetName val="Setup_Variables"/>
      <sheetName val="BREAKUP_OF_OIL"/>
      <sheetName val="Format-5"/>
      <sheetName val="ip assessment_june.08"/>
      <sheetName val="QOSWS_1"/>
      <sheetName val="dpc_cost1"/>
      <sheetName val="Survey Status_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Balance Sheet"/>
      <sheetName val="Balance_Sheet"/>
      <sheetName val="Ref codes"/>
      <sheetName val="Koldam"/>
      <sheetName val="Sch-3"/>
      <sheetName val="FT-05-02IsoBOM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>
        <row r="38">
          <cell r="A38" t="str">
            <v xml:space="preserve">ESTIMATE FOR INSTALLATION OF ADDITIONAL 1X40MVA 132/33KV TRANSFORMER AT EXISTING EHV SUBSTATION </v>
          </cell>
        </row>
      </sheetData>
      <sheetData sheetId="4">
        <row r="38">
          <cell r="A38" t="str">
            <v xml:space="preserve">ESTIMATE FOR INSTALLATION OF ADDITIONAL 1X40MVA 132/33KV TRANSFORMER AT EXISTING EHV SUBSTATION </v>
          </cell>
        </row>
      </sheetData>
      <sheetData sheetId="5">
        <row r="38">
          <cell r="A38" t="str">
            <v xml:space="preserve">ESTIMATE FOR INSTALLATION OF ADDITIONAL 1X40MVA 132/33KV TRANSFORMER AT EXISTING EHV SUBSTATION </v>
          </cell>
        </row>
      </sheetData>
      <sheetData sheetId="6">
        <row r="38">
          <cell r="A38" t="str">
            <v xml:space="preserve">ESTIMATE FOR INSTALLATION OF ADDITIONAL 1X40MVA 132/33KV TRANSFORMER AT EXISTING EHV SUBSTATION </v>
          </cell>
        </row>
      </sheetData>
      <sheetData sheetId="7">
        <row r="38">
          <cell r="A38" t="str">
            <v xml:space="preserve">ESTIMATE FOR INSTALLATION OF ADDITIONAL 1X40MVA 132/33KV TRANSFORMER AT EXISTING EHV SUBSTATION </v>
          </cell>
        </row>
      </sheetData>
      <sheetData sheetId="8">
        <row r="38">
          <cell r="A38" t="str">
            <v xml:space="preserve">ESTIMATE FOR INSTALLATION OF ADDITIONAL 1X40MVA 132/33KV TRANSFORMER AT EXISTING EHV SUBSTATION </v>
          </cell>
        </row>
      </sheetData>
      <sheetData sheetId="9">
        <row r="38">
          <cell r="A38" t="str">
            <v xml:space="preserve">ESTIMATE FOR INSTALLATION OF ADDITIONAL 1X40MVA 132/33KV TRANSFORMER AT EXISTING EHV SUBSTATION </v>
          </cell>
        </row>
      </sheetData>
      <sheetData sheetId="10">
        <row r="38">
          <cell r="A38" t="str">
            <v xml:space="preserve">ESTIMATE FOR INSTALLATION OF ADDITIONAL 1X40MVA 132/33KV TRANSFORMER AT EXISTING EHV SUBSTATION </v>
          </cell>
        </row>
      </sheetData>
      <sheetData sheetId="11">
        <row r="38">
          <cell r="A38" t="str">
            <v xml:space="preserve">ESTIMATE FOR INSTALLATION OF ADDITIONAL 1X40MVA 132/33KV TRANSFORMER AT EXISTING EHV SUBSTATION </v>
          </cell>
        </row>
      </sheetData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0</v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>
            <v>0</v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38">
          <cell r="A38" t="str">
            <v xml:space="preserve">ESTIMATE FOR INSTALLATION OF ADDITIONAL 1X40MVA 132/33KV TRANSFORMER AT EXISTING EHV SUBSTATION </v>
          </cell>
        </row>
      </sheetData>
      <sheetData sheetId="55">
        <row r="38">
          <cell r="A38" t="str">
            <v xml:space="preserve">ESTIMATE FOR INSTALLATION OF ADDITIONAL 1X40MVA 132/33KV TRANSFORMER AT EXISTING EHV SUBSTATION </v>
          </cell>
        </row>
      </sheetData>
      <sheetData sheetId="56">
        <row r="38">
          <cell r="A38" t="str">
            <v xml:space="preserve">ESTIMATE FOR INSTALLATION OF ADDITIONAL 1X40MVA 132/33KV TRANSFORMER AT EXISTING EHV SUBSTATION </v>
          </cell>
        </row>
      </sheetData>
      <sheetData sheetId="57">
        <row r="38">
          <cell r="A38" t="str">
            <v xml:space="preserve">ESTIMATE FOR INSTALLATION OF ADDITIONAL 1X40MVA 132/33KV TRANSFORMER AT EXISTING EHV SUBSTATION </v>
          </cell>
        </row>
      </sheetData>
      <sheetData sheetId="58">
        <row r="38">
          <cell r="A38" t="str">
            <v xml:space="preserve">ESTIMATE FOR INSTALLATION OF ADDITIONAL 1X40MVA 132/33KV TRANSFORMER AT EXISTING EHV SUBSTATION </v>
          </cell>
        </row>
      </sheetData>
      <sheetData sheetId="59">
        <row r="38">
          <cell r="A38" t="str">
            <v xml:space="preserve">ESTIMATE FOR INSTALLATION OF ADDITIONAL 1X40MVA 132/33KV TRANSFORMER AT EXISTING EHV SUBSTATION </v>
          </cell>
        </row>
      </sheetData>
      <sheetData sheetId="60">
        <row r="38">
          <cell r="A38" t="str">
            <v xml:space="preserve">ESTIMATE FOR INSTALLATION OF ADDITIONAL 1X40MVA 132/33KV TRANSFORMER AT EXISTING EHV SUBSTATION </v>
          </cell>
        </row>
      </sheetData>
      <sheetData sheetId="61">
        <row r="38">
          <cell r="A38" t="str">
            <v xml:space="preserve">ESTIMATE FOR INSTALLATION OF ADDITIONAL 1X40MVA 132/33KV TRANSFORMER AT EXISTING EHV SUBSTATION </v>
          </cell>
        </row>
      </sheetData>
      <sheetData sheetId="62">
        <row r="38">
          <cell r="A38" t="str">
            <v xml:space="preserve">ESTIMATE FOR INSTALLATION OF ADDITIONAL 1X40MVA 132/33KV TRANSFORMER AT EXISTING EHV SUBSTATION </v>
          </cell>
        </row>
      </sheetData>
      <sheetData sheetId="63">
        <row r="38">
          <cell r="A38" t="str">
            <v xml:space="preserve">ESTIMATE FOR INSTALLATION OF ADDITIONAL 1X40MVA 132/33KV TRANSFORMER AT EXISTING EHV SUBSTATION </v>
          </cell>
        </row>
      </sheetData>
      <sheetData sheetId="64">
        <row r="38">
          <cell r="A38" t="str">
            <v xml:space="preserve">ESTIMATE FOR INSTALLATION OF ADDITIONAL 1X40MVA 132/33KV TRANSFORMER AT EXISTING EHV SUBSTATION </v>
          </cell>
        </row>
      </sheetData>
      <sheetData sheetId="65">
        <row r="38">
          <cell r="A38" t="str">
            <v xml:space="preserve">ESTIMATE FOR INSTALLATION OF ADDITIONAL 1X40MVA 132/33KV TRANSFORMER AT EXISTING EHV SUBSTATION </v>
          </cell>
        </row>
      </sheetData>
      <sheetData sheetId="66">
        <row r="38">
          <cell r="A38" t="str">
            <v xml:space="preserve">ESTIMATE FOR INSTALLATION OF ADDITIONAL 1X40MVA 132/33KV TRANSFORMER AT EXISTING EHV SUBSTATION </v>
          </cell>
        </row>
      </sheetData>
      <sheetData sheetId="67">
        <row r="38">
          <cell r="A38" t="str">
            <v xml:space="preserve">ESTIMATE FOR INSTALLATION OF ADDITIONAL 1X40MVA 132/33KV TRANSFORMER AT EXISTING EHV SUBSTATION </v>
          </cell>
        </row>
      </sheetData>
      <sheetData sheetId="68">
        <row r="38">
          <cell r="A38" t="str">
            <v xml:space="preserve">ESTIMATE FOR INSTALLATION OF ADDITIONAL 1X40MVA 132/33KV TRANSFORMER AT EXISTING EHV SUBSTATION </v>
          </cell>
        </row>
      </sheetData>
      <sheetData sheetId="69">
        <row r="38">
          <cell r="A38" t="str">
            <v xml:space="preserve">ESTIMATE FOR INSTALLATION OF ADDITIONAL 1X40MVA 132/33KV TRANSFORMER AT EXISTING EHV SUBSTATION </v>
          </cell>
        </row>
      </sheetData>
      <sheetData sheetId="70">
        <row r="38">
          <cell r="A38" t="str">
            <v xml:space="preserve">ESTIMATE FOR INSTALLATION OF ADDITIONAL 1X40MVA 132/33KV TRANSFORMER AT EXISTING EHV SUBSTATION </v>
          </cell>
        </row>
      </sheetData>
      <sheetData sheetId="71">
        <row r="38">
          <cell r="A38" t="str">
            <v xml:space="preserve">ESTIMATE FOR INSTALLATION OF ADDITIONAL 1X40MVA 132/33KV TRANSFORMER AT EXISTING EHV SUBSTATION </v>
          </cell>
        </row>
      </sheetData>
      <sheetData sheetId="72">
        <row r="38">
          <cell r="A38" t="str">
            <v xml:space="preserve">ESTIMATE FOR INSTALLATION OF ADDITIONAL 1X40MVA 132/33KV TRANSFORMER AT EXISTING EHV SUBSTATION 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>
        <row r="38">
          <cell r="A38" t="str">
            <v xml:space="preserve">ESTIMATE FOR INSTALLATION OF ADDITIONAL 1X40MVA 132/33KV TRANSFORMER AT EXISTING EHV SUBSTATION </v>
          </cell>
        </row>
      </sheetData>
      <sheetData sheetId="108">
        <row r="38">
          <cell r="A38" t="str">
            <v xml:space="preserve">ESTIMATE FOR INSTALLATION OF ADDITIONAL 1X40MVA 132/33KV TRANSFORMER AT EXISTING EHV SUBSTATION </v>
          </cell>
        </row>
      </sheetData>
      <sheetData sheetId="109">
        <row r="38">
          <cell r="A38" t="str">
            <v xml:space="preserve">ESTIMATE FOR INSTALLATION OF ADDITIONAL 1X40MVA 132/33KV TRANSFORMER AT EXISTING EHV SUBSTATION </v>
          </cell>
        </row>
      </sheetData>
      <sheetData sheetId="110">
        <row r="38">
          <cell r="A38" t="str">
            <v xml:space="preserve">ESTIMATE FOR INSTALLATION OF ADDITIONAL 1X40MVA 132/33KV TRANSFORMER AT EXISTING EHV SUBSTATION </v>
          </cell>
        </row>
      </sheetData>
      <sheetData sheetId="111">
        <row r="38">
          <cell r="A38" t="str">
            <v xml:space="preserve">ESTIMATE FOR INSTALLATION OF ADDITIONAL 1X40MVA 132/33KV TRANSFORMER AT EXISTING EHV SUBSTATION </v>
          </cell>
        </row>
      </sheetData>
      <sheetData sheetId="112">
        <row r="38">
          <cell r="A38" t="str">
            <v xml:space="preserve">ESTIMATE FOR INSTALLATION OF ADDITIONAL 1X40MVA 132/33KV TRANSFORMER AT EXISTING EHV SUBSTATION </v>
          </cell>
        </row>
      </sheetData>
      <sheetData sheetId="113">
        <row r="38">
          <cell r="A38" t="str">
            <v xml:space="preserve">ESTIMATE FOR INSTALLATION OF ADDITIONAL 1X40MVA 132/33KV TRANSFORMER AT EXISTING EHV SUBSTATION </v>
          </cell>
        </row>
      </sheetData>
      <sheetData sheetId="114">
        <row r="38">
          <cell r="A38" t="str">
            <v xml:space="preserve">ESTIMATE FOR INSTALLATION OF ADDITIONAL 1X40MVA 132/33KV TRANSFORMER AT EXISTING EHV SUBSTATION </v>
          </cell>
        </row>
      </sheetData>
      <sheetData sheetId="115">
        <row r="38">
          <cell r="A38" t="str">
            <v xml:space="preserve">ESTIMATE FOR INSTALLATION OF ADDITIONAL 1X40MVA 132/33KV TRANSFORMER AT EXISTING EHV SUBSTATION </v>
          </cell>
        </row>
      </sheetData>
      <sheetData sheetId="116">
        <row r="38">
          <cell r="A38" t="str">
            <v xml:space="preserve">ESTIMATE FOR INSTALLATION OF ADDITIONAL 1X40MVA 132/33KV TRANSFORMER AT EXISTING EHV SUBSTATION </v>
          </cell>
        </row>
      </sheetData>
      <sheetData sheetId="117">
        <row r="38">
          <cell r="A38" t="str">
            <v xml:space="preserve">ESTIMATE FOR INSTALLATION OF ADDITIONAL 1X40MVA 132/33KV TRANSFORMER AT EXISTING EHV SUBSTATION </v>
          </cell>
        </row>
      </sheetData>
      <sheetData sheetId="118">
        <row r="38">
          <cell r="A38" t="str">
            <v xml:space="preserve">ESTIMATE FOR INSTALLATION OF ADDITIONAL 1X40MVA 132/33KV TRANSFORMER AT EXISTING EHV SUBSTATION </v>
          </cell>
        </row>
      </sheetData>
      <sheetData sheetId="119">
        <row r="38">
          <cell r="A38" t="str">
            <v xml:space="preserve">ESTIMATE FOR INSTALLATION OF ADDITIONAL 1X40MVA 132/33KV TRANSFORMER AT EXISTING EHV SUBSTATION </v>
          </cell>
        </row>
      </sheetData>
      <sheetData sheetId="120">
        <row r="38">
          <cell r="A38" t="str">
            <v xml:space="preserve">ESTIMATE FOR INSTALLATION OF ADDITIONAL 1X40MVA 132/33KV TRANSFORMER AT EXISTING EHV SUBSTATION </v>
          </cell>
        </row>
      </sheetData>
      <sheetData sheetId="121">
        <row r="38">
          <cell r="A38" t="str">
            <v xml:space="preserve">ESTIMATE FOR INSTALLATION OF ADDITIONAL 1X40MVA 132/33KV TRANSFORMER AT EXISTING EHV SUBSTATION </v>
          </cell>
        </row>
      </sheetData>
      <sheetData sheetId="122">
        <row r="38">
          <cell r="A38" t="str">
            <v xml:space="preserve">ESTIMATE FOR INSTALLATION OF ADDITIONAL 1X40MVA 132/33KV TRANSFORMER AT EXISTING EHV SUBSTATION </v>
          </cell>
        </row>
      </sheetData>
      <sheetData sheetId="123">
        <row r="38">
          <cell r="A38" t="str">
            <v xml:space="preserve">ESTIMATE FOR INSTALLATION OF ADDITIONAL 1X40MVA 132/33KV TRANSFORMER AT EXISTING EHV SUBSTATION </v>
          </cell>
        </row>
      </sheetData>
      <sheetData sheetId="124">
        <row r="38">
          <cell r="A38" t="str">
            <v xml:space="preserve">ESTIMATE FOR INSTALLATION OF ADDITIONAL 1X40MVA 132/33KV TRANSFORMER AT EXISTING EHV SUBSTATION </v>
          </cell>
        </row>
      </sheetData>
      <sheetData sheetId="125">
        <row r="38">
          <cell r="A38" t="str">
            <v xml:space="preserve">ESTIMATE FOR INSTALLATION OF ADDITIONAL 1X40MVA 132/33KV TRANSFORMER AT EXISTING EHV SUBSTATION </v>
          </cell>
        </row>
      </sheetData>
      <sheetData sheetId="126">
        <row r="38">
          <cell r="A38" t="str">
            <v xml:space="preserve">ESTIMATE FOR INSTALLATION OF ADDITIONAL 1X40MVA 132/33KV TRANSFORMER AT EXISTING EHV SUBSTATION </v>
          </cell>
        </row>
      </sheetData>
      <sheetData sheetId="127">
        <row r="38">
          <cell r="A38" t="str">
            <v xml:space="preserve">ESTIMATE FOR INSTALLATION OF ADDITIONAL 1X40MVA 132/33KV TRANSFORMER AT EXISTING EHV SUBSTATION </v>
          </cell>
        </row>
      </sheetData>
      <sheetData sheetId="128">
        <row r="38">
          <cell r="A38" t="str">
            <v xml:space="preserve">ESTIMATE FOR INSTALLATION OF ADDITIONAL 1X40MVA 132/33KV TRANSFORMER AT EXISTING EHV SUBSTATION </v>
          </cell>
        </row>
      </sheetData>
      <sheetData sheetId="129">
        <row r="38">
          <cell r="A38" t="str">
            <v xml:space="preserve">ESTIMATE FOR INSTALLATION OF ADDITIONAL 1X40MVA 132/33KV TRANSFORMER AT EXISTING EHV SUBSTATION </v>
          </cell>
        </row>
      </sheetData>
      <sheetData sheetId="130">
        <row r="38">
          <cell r="A38" t="str">
            <v xml:space="preserve">ESTIMATE FOR INSTALLATION OF ADDITIONAL 1X40MVA 132/33KV TRANSFORMER AT EXISTING EHV SUBSTATION </v>
          </cell>
        </row>
      </sheetData>
      <sheetData sheetId="131"/>
      <sheetData sheetId="132"/>
      <sheetData sheetId="133">
        <row r="38">
          <cell r="A38" t="str">
            <v xml:space="preserve">ESTIMATE FOR INSTALLATION OF ADDITIONAL 1X40MVA 132/33KV TRANSFORMER AT EXISTING EHV SUBSTATION </v>
          </cell>
        </row>
      </sheetData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>
        <row r="38">
          <cell r="A38" t="str">
            <v xml:space="preserve">ESTIMATE FOR INSTALLATION OF ADDITIONAL 1X40MVA 132/33KV TRANSFORMER AT EXISTING EHV SUBSTATION </v>
          </cell>
        </row>
      </sheetData>
      <sheetData sheetId="142">
        <row r="38">
          <cell r="A38" t="str">
            <v xml:space="preserve">ESTIMATE FOR INSTALLATION OF ADDITIONAL 1X40MVA 132/33KV TRANSFORMER AT EXISTING EHV SUBSTATION </v>
          </cell>
        </row>
      </sheetData>
      <sheetData sheetId="143">
        <row r="38">
          <cell r="A38" t="str">
            <v xml:space="preserve">ESTIMATE FOR INSTALLATION OF ADDITIONAL 1X40MVA 132/33KV TRANSFORMER AT EXISTING EHV SUBSTATION </v>
          </cell>
        </row>
      </sheetData>
      <sheetData sheetId="144"/>
      <sheetData sheetId="145">
        <row r="38">
          <cell r="A38" t="str">
            <v xml:space="preserve">ESTIMATE FOR INSTALLATION OF ADDITIONAL 1X40MVA 132/33KV TRANSFORMER AT EXISTING EHV SUBSTATION </v>
          </cell>
        </row>
      </sheetData>
      <sheetData sheetId="146">
        <row r="38">
          <cell r="A38" t="str">
            <v xml:space="preserve">ESTIMATE FOR INSTALLATION OF ADDITIONAL 1X40MVA 132/33KV TRANSFORMER AT EXISTING EHV SUBSTATION </v>
          </cell>
        </row>
      </sheetData>
      <sheetData sheetId="147">
        <row r="38">
          <cell r="A38" t="str">
            <v xml:space="preserve">ESTIMATE FOR INSTALLATION OF ADDITIONAL 1X40MVA 132/33KV TRANSFORMER AT EXISTING EHV SUBSTATION </v>
          </cell>
        </row>
      </sheetData>
      <sheetData sheetId="148">
        <row r="38">
          <cell r="A38" t="str">
            <v xml:space="preserve">ESTIMATE FOR INSTALLATION OF ADDITIONAL 1X40MVA 132/33KV TRANSFORMER AT EXISTING EHV SUBSTATION </v>
          </cell>
        </row>
      </sheetData>
      <sheetData sheetId="149">
        <row r="38">
          <cell r="A38" t="str">
            <v xml:space="preserve">ESTIMATE FOR INSTALLATION OF ADDITIONAL 1X40MVA 132/33KV TRANSFORMER AT EXISTING EHV SUBSTATION </v>
          </cell>
        </row>
      </sheetData>
      <sheetData sheetId="150"/>
      <sheetData sheetId="151" refreshError="1"/>
      <sheetData sheetId="152" refreshError="1"/>
      <sheetData sheetId="15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ral_Fdr_RI&gt;80%"/>
      <sheetName val="Checkpoint"/>
      <sheetName val="QOS"/>
      <sheetName val="QOSWS "/>
      <sheetName val="Low Volt"/>
      <sheetName val="High Int"/>
      <sheetName val="RI"/>
      <sheetName val="HBL"/>
      <sheetName val="DWD"/>
      <sheetName val="GDG"/>
      <sheetName val="SRS"/>
      <sheetName val="KAR"/>
      <sheetName val="HVR"/>
      <sheetName val="RBR"/>
      <sheetName val="QFC"/>
      <sheetName val="DE"/>
      <sheetName val="Trial Balance Sheet"/>
      <sheetName val="FT-05-02IsoBOM"/>
      <sheetName val="A"/>
      <sheetName val="oct-06"/>
      <sheetName val="IDCCALHYD-GOO"/>
      <sheetName val="Basis"/>
      <sheetName val="UK"/>
      <sheetName val="3BPA00132-5-3 W plan HVPNL"/>
      <sheetName val="Acceptance"/>
      <sheetName val="QOSWS_"/>
      <sheetName val="Low_Volt"/>
      <sheetName val="High_Int"/>
      <sheetName val="Trial_Balance_Sheet"/>
      <sheetName val="August.09"/>
      <sheetName val="Load Details(B2)"/>
      <sheetName val="Addl.40"/>
      <sheetName val="Engy Balance Stat-2"/>
      <sheetName val="Form-C4"/>
      <sheetName val="1"/>
      <sheetName val="Annex-1"/>
      <sheetName val="&quot;R&quot; Format ATN Div "/>
      <sheetName val="&quot;R&quot; Format RBG Div"/>
      <sheetName val="&quot;R&quot; Format CKD Div"/>
      <sheetName val="A 3.7"/>
      <sheetName val="J"/>
      <sheetName val="Coalmine"/>
      <sheetName val="May '10"/>
      <sheetName val="June '10"/>
      <sheetName val="July '10"/>
      <sheetName val="August '10"/>
      <sheetName val="September '10"/>
      <sheetName val="October '10"/>
      <sheetName val="November '10"/>
      <sheetName val="BTB"/>
      <sheetName val="cf"/>
      <sheetName val="or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ral_Fdr_RI&gt;80%"/>
      <sheetName val="Checkpoint"/>
      <sheetName val="QOS"/>
      <sheetName val="QOSWS "/>
      <sheetName val="Low Volt"/>
      <sheetName val="High Int"/>
      <sheetName val="RI"/>
      <sheetName val="HBL"/>
      <sheetName val="DWD"/>
      <sheetName val="GDG"/>
      <sheetName val="SRS"/>
      <sheetName val="KAR"/>
      <sheetName val="HVR"/>
      <sheetName val="RB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_Print"/>
      <sheetName val="EA_II"/>
      <sheetName val="EA_III_stnwise"/>
      <sheetName val="Tr Loss WR,MP,Tot "/>
      <sheetName val="THERMAL"/>
      <sheetName val="CSD0506"/>
      <sheetName val="Monthwise_MPLOSS"/>
      <sheetName val="HYDEL"/>
      <sheetName val="STN WISE EMR"/>
      <sheetName val="MPPGCL-injection"/>
      <sheetName val="Monthwise Inj_Losses"/>
      <sheetName val="Sheet1"/>
      <sheetName val="EA_IV"/>
      <sheetName val="EA_III"/>
      <sheetName val="EA_Summary"/>
      <sheetName val="EA_I"/>
      <sheetName val="Sheet6"/>
      <sheetName val="Sheet3"/>
      <sheetName val="Tr Loss WR,MP,Tot"/>
      <sheetName val="CHECK SHEET NEW"/>
      <sheetName val="BUS LOSSES"/>
      <sheetName val="Amount"/>
      <sheetName val="PRF"/>
      <sheetName val="Tr_Loss_WR,MP,Tot_"/>
      <sheetName val="Addl.40"/>
      <sheetName val="Vol II.b (RAPDRP town No.)RJYT"/>
      <sheetName val="A 3_7"/>
      <sheetName val="Vol II.b (RAPDRP Town No.W3"/>
      <sheetName val="Vol II.b (RAPDRP Town No.W4)"/>
      <sheetName val="Vol II.b (RAPDRP Town No. W5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_A"/>
      <sheetName val="Form_B"/>
      <sheetName val="C_1a"/>
      <sheetName val="C1b"/>
      <sheetName val="C_2"/>
      <sheetName val="C_3"/>
      <sheetName val="C_4 C_5 C_6"/>
      <sheetName val="CREV"/>
      <sheetName val="C_7"/>
      <sheetName val="C_8"/>
      <sheetName val="C_9"/>
      <sheetName val="D_1a"/>
      <sheetName val="D_1b"/>
      <sheetName val="D_2"/>
      <sheetName val="D_4"/>
      <sheetName val="D_3"/>
      <sheetName val="D_5 "/>
      <sheetName val="DREV"/>
      <sheetName val="E_1"/>
      <sheetName val="E_2Bls"/>
      <sheetName val="E_2Jls"/>
      <sheetName val="E_2Bdk"/>
      <sheetName val="E_2Soro"/>
      <sheetName val="E_3"/>
      <sheetName val="E_3_a"/>
      <sheetName val="E_4"/>
      <sheetName val="E_5"/>
      <sheetName val="E_6"/>
      <sheetName val="E_7"/>
      <sheetName val="E_8"/>
      <sheetName val="E_9"/>
      <sheetName val="E_10"/>
      <sheetName val="E_11"/>
      <sheetName val="DT _1_ph_16 KVA "/>
      <sheetName val="DT _1_ph_25 KVA"/>
      <sheetName val="11 kv Branch 1_ph _weasel_ "/>
      <sheetName val="11 kv 1_ph _spur line_"/>
      <sheetName val="ABC line"/>
      <sheetName val=" 33_11 Substation"/>
      <sheetName val="Form-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S.GENERATION"/>
      <sheetName val="DR"/>
      <sheetName val="DRAWAL"/>
      <sheetName val="INTER-REGIONAL ENERGY EXHANGE"/>
      <sheetName val="GOA"/>
      <sheetName val="POP9900"/>
      <sheetName val="Sheet2"/>
      <sheetName val="C_S_GENERATION"/>
      <sheetName val="R.Hrs. Since Comm"/>
      <sheetName val="220 11  BS "/>
      <sheetName val=""/>
      <sheetName val="all"/>
      <sheetName val="RevenueInput"/>
      <sheetName val="cover1"/>
      <sheetName val="2004"/>
      <sheetName val="Addl.40"/>
      <sheetName val="04REL"/>
      <sheetName val="Sheet1"/>
      <sheetName val="Dom"/>
      <sheetName val="BTB"/>
      <sheetName val="cf"/>
      <sheetName val="orders"/>
      <sheetName val="Discom Details"/>
      <sheetName val="Design"/>
      <sheetName val="Data base Feb 09"/>
      <sheetName val="A 3.7"/>
      <sheetName val="Form-C4"/>
      <sheetName val="Salient1"/>
      <sheetName val="CSD"/>
      <sheetName val="Addl_40"/>
      <sheetName val="DETAILED  BOQ"/>
      <sheetName val=" AT-1-220 "/>
      <sheetName val=" BC-220"/>
      <sheetName val="Report"/>
      <sheetName val="QOSWS "/>
      <sheetName val="Staff Acco."/>
      <sheetName val="ANNEXURE-A"/>
      <sheetName val="STN WISE EMR"/>
      <sheetName val="travel_per"/>
      <sheetName val="Stationwise Thermal &amp; Hydel Gen"/>
      <sheetName val="Executive Summary -Thermal"/>
      <sheetName val="TWELVE"/>
      <sheetName val="cap all"/>
      <sheetName val="Ref codes"/>
      <sheetName val="C_S_GENERATION1"/>
      <sheetName val="INTER-REGIONAL_ENERGY_EXHANGE"/>
      <sheetName val="Discom_Details"/>
      <sheetName val="R_Hrs__Since_Comm"/>
      <sheetName val="A_3_7"/>
      <sheetName val="Data_base_Feb_09"/>
      <sheetName val="220_11__BS_"/>
      <sheetName val="C_S_GENERATION2"/>
      <sheetName val="INTER-REGIONAL_ENERGY_EXHANGE1"/>
      <sheetName val="Discom_Details1"/>
      <sheetName val="R_Hrs__Since_Comm1"/>
      <sheetName val="Addl_401"/>
      <sheetName val="220_11__BS_1"/>
      <sheetName val="Data_base_Feb_091"/>
      <sheetName val="A_3_71"/>
      <sheetName val="_AT-1-220_"/>
      <sheetName val="_BC-220"/>
      <sheetName val="Stationwise_Thermal_&amp;_Hydel_Gen"/>
      <sheetName val="Executive_Summary_-Thermal"/>
      <sheetName val="DETAILED__BOQ"/>
      <sheetName val="Config"/>
      <sheetName val="IDCCALHYD-GOO"/>
      <sheetName val="Assessment Sheet"/>
      <sheetName val="Non Plan "/>
      <sheetName val="Balance Sheet"/>
      <sheetName val="1"/>
      <sheetName val="Directors"/>
      <sheetName val="Comp"/>
      <sheetName val="dpc cost"/>
      <sheetName val="SUMMERY"/>
      <sheetName val="Data"/>
      <sheetName val="List (08-09) SC.."/>
      <sheetName val="P&amp;L"/>
      <sheetName val="66kv "/>
      <sheetName val="C_S_GENERATION3"/>
      <sheetName val="INTER-REGIONAL_ENERGY_EXHANGE2"/>
      <sheetName val="R_Hrs__Since_Comm2"/>
      <sheetName val="220_11__BS_2"/>
      <sheetName val="Addl_402"/>
      <sheetName val="Discom_Details2"/>
      <sheetName val="_AT-1-220_1"/>
      <sheetName val="_BC-2201"/>
      <sheetName val="Data_base_Feb_092"/>
      <sheetName val="A_3_72"/>
      <sheetName val="Stationwise_Thermal_&amp;_Hydel_Ge1"/>
      <sheetName val="Executive_Summary_-Thermal1"/>
      <sheetName val="DETAILED__BOQ1"/>
      <sheetName val="Staff_Acco_"/>
      <sheetName val="QOSWS_"/>
      <sheetName val="STN_WISE_EMR"/>
      <sheetName val="cap_all"/>
      <sheetName val="Ref_codes"/>
      <sheetName val="Assessment_Sheet"/>
      <sheetName val="Non_Plan_"/>
      <sheetName val="Balance_Sheet"/>
      <sheetName val="dpc_cost"/>
      <sheetName val="List_(08-09)_SC__"/>
      <sheetName val="66kv_"/>
      <sheetName val="BREAKUP OF OIL"/>
      <sheetName val="Format-A (B)"/>
      <sheetName val="Format-A"/>
      <sheetName val="Format-A (HQ)"/>
      <sheetName val="Sheet2 (2)"/>
      <sheetName val="Format-A (S)"/>
      <sheetName val="QOSWS_1"/>
      <sheetName val="Staff_Acco_1"/>
      <sheetName val="STN_WISE_EMR1"/>
      <sheetName val="cap_all1"/>
      <sheetName val="Bongaon"/>
      <sheetName val="Jeerat"/>
      <sheetName val="NJP"/>
      <sheetName val="ANNEXURE XIII A"/>
      <sheetName val="ATP"/>
      <sheetName val="ZKOK6"/>
      <sheetName val="indapsp"/>
      <sheetName val="indapep"/>
      <sheetName val="indapnp"/>
      <sheetName val="SS-III &amp; SS-V"/>
      <sheetName val="Sheet3"/>
      <sheetName val="Labour charges"/>
      <sheetName val="Lead Statement"/>
      <sheetName val="A2-02-03"/>
      <sheetName val="Mortars"/>
      <sheetName val="Lead statement-Tpt"/>
      <sheetName val="7.11 p1"/>
      <sheetName val="Sheet4"/>
      <sheetName val="acd piv25.9"/>
      <sheetName val="ac"/>
      <sheetName val="bba 9-15"/>
      <sheetName val="PIV30.9"/>
      <sheetName val="PIV F"/>
      <sheetName val="LEDGER"/>
      <sheetName val="RAJU ASSO"/>
      <sheetName val="Tim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om Details"/>
      <sheetName val="Sheet1"/>
      <sheetName val="Sheet2"/>
      <sheetName val="Sheet3"/>
    </sheetNames>
    <sheetDataSet>
      <sheetData sheetId="0" refreshError="1">
        <row r="721">
          <cell r="F721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ral_Fdr_RI&gt;80%"/>
      <sheetName val="Checkpoint"/>
      <sheetName val="QOS"/>
      <sheetName val="QOSWS "/>
      <sheetName val="Low Volt"/>
      <sheetName val="High Int"/>
      <sheetName val="RI"/>
      <sheetName val="HBL"/>
      <sheetName val="DWD"/>
      <sheetName val="GDG"/>
      <sheetName val="SRS"/>
      <sheetName val="KAR"/>
      <sheetName val="HVR"/>
      <sheetName val="RB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ral_Fdr_RI&gt;80%"/>
      <sheetName val="Checkpoint"/>
      <sheetName val="QOS"/>
      <sheetName val="QOSWS "/>
      <sheetName val="Low Volt"/>
      <sheetName val="High Int"/>
      <sheetName val="RI"/>
      <sheetName val="HBL"/>
      <sheetName val="DWD"/>
      <sheetName val="GDG"/>
      <sheetName val="SRS"/>
      <sheetName val="KAR"/>
      <sheetName val="HVR"/>
      <sheetName val="RBR"/>
      <sheetName val="QFC"/>
      <sheetName val="DE"/>
      <sheetName val="Trial Balance Sheet"/>
      <sheetName val="FT-05-02IsoBOM"/>
      <sheetName val="A"/>
      <sheetName val="oct-06"/>
      <sheetName val="IDCCALHYD-GOO"/>
      <sheetName val="Basis"/>
      <sheetName val="UK"/>
      <sheetName val="3BPA00132-5-3 W plan HVPNL"/>
      <sheetName val="Acceptance"/>
      <sheetName val="QOSWS_"/>
      <sheetName val="Low_Volt"/>
      <sheetName val="High_Int"/>
      <sheetName val="Trial_Balance_Sheet"/>
      <sheetName val="August.09"/>
      <sheetName val="Load Details(B2)"/>
      <sheetName val="Addl.40"/>
      <sheetName val="Engy Balance Stat-2"/>
      <sheetName val="Form-C4"/>
      <sheetName val="1"/>
      <sheetName val="Annex-1"/>
      <sheetName val="&quot;R&quot; Format ATN Div "/>
      <sheetName val="&quot;R&quot; Format RBG Div"/>
      <sheetName val="&quot;R&quot; Format CKD Div"/>
      <sheetName val="A 3.7"/>
      <sheetName val="J"/>
      <sheetName val="Coalmine"/>
      <sheetName val="May '10"/>
      <sheetName val="June '10"/>
      <sheetName val="July '10"/>
      <sheetName val="August '10"/>
      <sheetName val="September '10"/>
      <sheetName val="October '10"/>
      <sheetName val="November '10"/>
      <sheetName val="BTB"/>
      <sheetName val="cf"/>
      <sheetName val="or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Discom Details"/>
      <sheetName val="A 3.7"/>
      <sheetName val="Sch-3"/>
      <sheetName val="Sheet1"/>
      <sheetName val="C.S.GENERATION"/>
      <sheetName val="all"/>
      <sheetName val="General"/>
      <sheetName val="RAJ"/>
      <sheetName val="04REL"/>
      <sheetName val="Bombaybazar(Remark)"/>
      <sheetName val="7.11 p1"/>
      <sheetName val="strain"/>
      <sheetName val="data"/>
      <sheetName val="SCF"/>
      <sheetName val="HLY_-99-00"/>
      <sheetName val="Hydro_Data"/>
      <sheetName val="dpc_cost"/>
      <sheetName val="Plant_Availability"/>
      <sheetName val="DCL AUG 12"/>
      <sheetName val="Discom_Details"/>
      <sheetName val="Form-B"/>
      <sheetName val="Dispatch 2.0"/>
      <sheetName val="Report"/>
      <sheetName val="DETAILED  BOQ"/>
      <sheetName val="QOSWS "/>
      <sheetName val="Codes"/>
      <sheetName val="Design"/>
      <sheetName val="Format-15(A)"/>
      <sheetName val="INDEX"/>
      <sheetName val="oct-06"/>
      <sheetName val="travel_per"/>
      <sheetName val="Cash Flow"/>
      <sheetName val="FT-05-02IsoBOM"/>
      <sheetName val="Coalmine"/>
      <sheetName val="Index Feb 09"/>
      <sheetName val="Data base Feb 09"/>
      <sheetName val="Assumptions"/>
      <sheetName val="Sheet2"/>
      <sheetName val="Conductor Size"/>
      <sheetName val="HLY_-99-001"/>
      <sheetName val="Hydro_Data1"/>
      <sheetName val="dpc_cost1"/>
      <sheetName val="Plant_Availability1"/>
      <sheetName val="A_3_7"/>
      <sheetName val="C_S_GENERATION"/>
      <sheetName val="Addl.40"/>
      <sheetName val="dpc_cost2"/>
      <sheetName val="HLY_-99-002"/>
      <sheetName val="Hydro_Data2"/>
      <sheetName val="Plant_Availability2"/>
      <sheetName val="Discom_Details1"/>
      <sheetName val="A_3_71"/>
      <sheetName val="C_S_GENERATION1"/>
      <sheetName val="7_11_p1"/>
      <sheetName val="DETAILED__BOQ"/>
      <sheetName val="DCL_AUG_12"/>
      <sheetName val="Index_Feb_09"/>
      <sheetName val="Data_base_Feb_09"/>
      <sheetName val="Cash_Flow"/>
      <sheetName val="Dispatch_2_0"/>
      <sheetName val="Addl_40"/>
      <sheetName val="Code"/>
      <sheetName val="Staff Acco."/>
      <sheetName val="1"/>
      <sheetName val="Ref codes"/>
      <sheetName val="P&amp;L"/>
      <sheetName val="Inter. BCN"/>
      <sheetName val="May '10"/>
      <sheetName val="June '10"/>
      <sheetName val="July '10"/>
      <sheetName val="August '10"/>
      <sheetName val="September '10"/>
      <sheetName val="October '10"/>
      <sheetName val="November '10"/>
      <sheetName val="CFL-KIM"/>
      <sheetName val="7_11_p11"/>
      <sheetName val="HLY_-99-003"/>
      <sheetName val="Hydro_Data3"/>
      <sheetName val="dpc_cost3"/>
      <sheetName val="Plant_Availability3"/>
      <sheetName val="Discom_Details2"/>
      <sheetName val="A_3_72"/>
      <sheetName val="C_S_GENERATION2"/>
      <sheetName val="7_11_p12"/>
      <sheetName val="DETAILED__BOQ1"/>
      <sheetName val="DCL_AUG_121"/>
      <sheetName val="Index_Feb_091"/>
      <sheetName val="Data_base_Feb_091"/>
      <sheetName val="Cash_Flow1"/>
      <sheetName val="Dispatch_2_01"/>
      <sheetName val="Conductor_Size"/>
      <sheetName val="Addl_401"/>
      <sheetName val="Staff_Acco_"/>
      <sheetName val="Format-A (B)"/>
      <sheetName val="Format-A"/>
      <sheetName val="Format-A (HQ)"/>
      <sheetName val="Sheet2 (2)"/>
      <sheetName val="Format-A (S)"/>
      <sheetName val="HLY_-99-004"/>
      <sheetName val="Hydro_Data4"/>
      <sheetName val="dpc_cost4"/>
      <sheetName val="Plant_Availability4"/>
      <sheetName val="Discom_Details3"/>
      <sheetName val="A_3_73"/>
      <sheetName val="C_S_GENERATION3"/>
      <sheetName val="7_11_p13"/>
      <sheetName val="QOSWS_"/>
      <sheetName val="Ref_codes"/>
      <sheetName val="May_'10"/>
      <sheetName val="June_'10"/>
      <sheetName val="July_'10"/>
      <sheetName val="August_'10"/>
      <sheetName val="September_'10"/>
      <sheetName val="October_'10"/>
      <sheetName val="November_'10"/>
      <sheetName val="Inter__BCN"/>
    </sheetNames>
    <sheetDataSet>
      <sheetData sheetId="0" refreshError="1"/>
      <sheetData sheetId="1" refreshError="1"/>
      <sheetData sheetId="2" refreshError="1"/>
      <sheetData sheetId="3" refreshError="1">
        <row r="1">
          <cell r="D1">
            <v>0</v>
          </cell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>
        <row r="1">
          <cell r="D1">
            <v>0</v>
          </cell>
        </row>
      </sheetData>
      <sheetData sheetId="55">
        <row r="1">
          <cell r="D1">
            <v>0</v>
          </cell>
        </row>
      </sheetData>
      <sheetData sheetId="56">
        <row r="1">
          <cell r="D1">
            <v>0</v>
          </cell>
        </row>
      </sheetData>
      <sheetData sheetId="57">
        <row r="1">
          <cell r="D1">
            <v>0</v>
          </cell>
        </row>
      </sheetData>
      <sheetData sheetId="58">
        <row r="1">
          <cell r="D1">
            <v>0</v>
          </cell>
        </row>
      </sheetData>
      <sheetData sheetId="59">
        <row r="1">
          <cell r="D1">
            <v>0</v>
          </cell>
        </row>
      </sheetData>
      <sheetData sheetId="60" refreshError="1"/>
      <sheetData sheetId="61">
        <row r="1">
          <cell r="D1">
            <v>0</v>
          </cell>
        </row>
      </sheetData>
      <sheetData sheetId="62">
        <row r="1">
          <cell r="D1">
            <v>0</v>
          </cell>
        </row>
      </sheetData>
      <sheetData sheetId="63">
        <row r="1">
          <cell r="D1">
            <v>0</v>
          </cell>
        </row>
      </sheetData>
      <sheetData sheetId="64">
        <row r="1">
          <cell r="D1">
            <v>0</v>
          </cell>
        </row>
      </sheetData>
      <sheetData sheetId="65">
        <row r="1">
          <cell r="D1">
            <v>0</v>
          </cell>
        </row>
      </sheetData>
      <sheetData sheetId="66">
        <row r="1">
          <cell r="D1">
            <v>0</v>
          </cell>
        </row>
      </sheetData>
      <sheetData sheetId="67">
        <row r="1">
          <cell r="D1">
            <v>0</v>
          </cell>
        </row>
      </sheetData>
      <sheetData sheetId="68">
        <row r="1">
          <cell r="D1">
            <v>0</v>
          </cell>
        </row>
      </sheetData>
      <sheetData sheetId="69">
        <row r="1">
          <cell r="D1">
            <v>0</v>
          </cell>
        </row>
      </sheetData>
      <sheetData sheetId="70">
        <row r="1">
          <cell r="D1">
            <v>0</v>
          </cell>
        </row>
      </sheetData>
      <sheetData sheetId="71">
        <row r="1">
          <cell r="D1">
            <v>0</v>
          </cell>
        </row>
      </sheetData>
      <sheetData sheetId="72">
        <row r="1">
          <cell r="D1">
            <v>0</v>
          </cell>
        </row>
      </sheetData>
      <sheetData sheetId="73">
        <row r="1">
          <cell r="D1">
            <v>0</v>
          </cell>
        </row>
      </sheetData>
      <sheetData sheetId="74">
        <row r="1">
          <cell r="D1">
            <v>0</v>
          </cell>
        </row>
      </sheetData>
      <sheetData sheetId="75">
        <row r="1">
          <cell r="D1">
            <v>0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/>
      <sheetData sheetId="106"/>
      <sheetData sheetId="107">
        <row r="1">
          <cell r="D1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ion_A"/>
      <sheetName val="Form_A"/>
      <sheetName val="Section_B"/>
      <sheetName val="Form_ B"/>
      <sheetName val="Section_C"/>
      <sheetName val="Scheme Area Details_Block__ C1a"/>
      <sheetName val="Scheme Area Details_Block__C1b"/>
      <sheetName val="Scheme Area Details_Block__ C2"/>
      <sheetName val="Scheme Area Details_Block__ C3"/>
      <sheetName val="Scheme areadetail _Village__C4"/>
      <sheetName val="Scheme Proposal _Village__ C5"/>
      <sheetName val="Scheme Proposal _Village__C6  "/>
      <sheetName val="un_electrified villC_7"/>
      <sheetName val="de_electrified villC_8"/>
      <sheetName val="declaration of De_elect_ C_9"/>
      <sheetName val="Section_D"/>
      <sheetName val="Scheme Proposal _Block__ D1a"/>
      <sheetName val="Scheme Proposal _Block__ D1b"/>
      <sheetName val="Scheme Proposal _Block__ D2"/>
      <sheetName val="Scheme Pro_ _Village__D3"/>
      <sheetName val="Scheme Proposal _Village__D4"/>
      <sheetName val="Scheme Proposal _Village__D5"/>
      <sheetName val="Section_E"/>
      <sheetName val="EHV_SS_E1"/>
      <sheetName val="33KVfeeders_E2"/>
      <sheetName val="New33KVSS_E3"/>
      <sheetName val="Prop aug of Ex 33KVSS_E3a"/>
      <sheetName val="Ex33KVSS_Exstatus_E4"/>
      <sheetName val="Ex33KVSS_Mod_StatusE5"/>
      <sheetName val="New33KVLinesE6"/>
      <sheetName val="New11KVLinesE7"/>
      <sheetName val="Aug_FeedersE8"/>
      <sheetName val="Ex_LTDist_E9"/>
      <sheetName val="PropLTDistE10_"/>
      <sheetName val="LossStatusE11"/>
      <sheetName val="Cost Estimate G"/>
      <sheetName val="DT _1_ph_16 KVA - CSP"/>
      <sheetName val="11 kv 1-ph (spur line)"/>
      <sheetName val="ABC line"/>
      <sheetName val="11 kv Branch 1-ph (weasel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ral_Fdr_RI&gt;80%"/>
      <sheetName val="Checkpoint"/>
      <sheetName val="QOS"/>
      <sheetName val="QOSWS "/>
      <sheetName val="Low Volt"/>
      <sheetName val="High Int"/>
      <sheetName val="RI"/>
      <sheetName val="HBL"/>
      <sheetName val="DWD"/>
      <sheetName val="GDG"/>
      <sheetName val="SRS"/>
      <sheetName val="KAR"/>
      <sheetName val="HVR"/>
      <sheetName val="RB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ral_Fdr_RI&gt;80%"/>
      <sheetName val="Checkpoint"/>
      <sheetName val="QOS"/>
      <sheetName val="QOSWS "/>
      <sheetName val="Low Volt"/>
      <sheetName val="High Int"/>
      <sheetName val="RI"/>
      <sheetName val="HBL"/>
      <sheetName val="DWD"/>
      <sheetName val="GDG"/>
      <sheetName val="SRS"/>
      <sheetName val="KAR"/>
      <sheetName val="HVR"/>
      <sheetName val="RBR"/>
      <sheetName val="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_A"/>
      <sheetName val="Form_B"/>
      <sheetName val="C_1a"/>
      <sheetName val="C1b"/>
      <sheetName val="C_2"/>
      <sheetName val="C_3"/>
      <sheetName val="C_4 C_5 C_6"/>
      <sheetName val="CREV"/>
      <sheetName val="C_7"/>
      <sheetName val="C_8"/>
      <sheetName val="C_9"/>
      <sheetName val="D_1a"/>
      <sheetName val="D_1b"/>
      <sheetName val="D_2"/>
      <sheetName val="D_4"/>
      <sheetName val="D_3"/>
      <sheetName val="D_5 "/>
      <sheetName val="DREV"/>
      <sheetName val="E_1"/>
      <sheetName val="E_2Bls"/>
      <sheetName val="E_2Jls"/>
      <sheetName val="E_2Bdk"/>
      <sheetName val="E_2Soro"/>
      <sheetName val="E_3"/>
      <sheetName val="E_3_a"/>
      <sheetName val="E_4"/>
      <sheetName val="E_5"/>
      <sheetName val="E_6"/>
      <sheetName val="E_7"/>
      <sheetName val="E_8"/>
      <sheetName val="E_9"/>
      <sheetName val="E_10"/>
      <sheetName val="E_11"/>
      <sheetName val="DT _1_ph_16 KVA "/>
      <sheetName val="DT _1_ph_25 KVA"/>
      <sheetName val="11 kv Branch 1_ph _weasel_ "/>
      <sheetName val="11 kv 1_ph _spur line_"/>
      <sheetName val="ABC line"/>
      <sheetName val=" 33_11 Substation"/>
      <sheetName val="Form-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.SUMM PS"/>
      <sheetName val="EX. SUMM GEN"/>
      <sheetName val="Maintenance "/>
      <sheetName val="CENTRAL SECTOR"/>
      <sheetName val="SCH,ACT"/>
      <sheetName val="GP Ther"/>
      <sheetName val="GP Hyd"/>
      <sheetName val="Fuel Cons."/>
      <sheetName val="Unitwise TPI"/>
      <sheetName val="Stnwise TPI"/>
      <sheetName val="Monthwise TPI"/>
      <sheetName val="PLF aprsep"/>
      <sheetName val="PLF OctMar"/>
      <sheetName val="Monthwise Sp.oil Cons."/>
      <sheetName val="Oil Cons. Account"/>
      <sheetName val="CA"/>
      <sheetName val="TIME DURATION CAUSE ANALYSIS"/>
      <sheetName val="Ploss"/>
      <sheetName val="MCRH"/>
      <sheetName val="R.Hrs. Since Comm"/>
      <sheetName val="LEVEL"/>
      <sheetName val="EB"/>
      <sheetName val="MORNING,EVENING PEAK"/>
      <sheetName val="COMP,UNRESTRICTED DEMAND"/>
      <sheetName val="CSG 01-02"/>
      <sheetName val="CSD"/>
      <sheetName val="SUPPLY HRS"/>
      <sheetName val="MiniMicro"/>
      <sheetName val="MPSEB90-01MONTHLY GENPLF"/>
      <sheetName val="400KV LOD"/>
      <sheetName val="220KV"/>
      <sheetName val="Energy Audit At PS"/>
      <sheetName val="All India PLF 1991-92 onwards"/>
      <sheetName val="R_Hrs_ Since Comm"/>
      <sheetName val="BREAKUP OF OIL"/>
      <sheetName val="STN WISE EMR"/>
      <sheetName val="ATC Loss Red"/>
      <sheetName val="DLC"/>
      <sheetName val="C.S.GENERATION"/>
      <sheetName val="A"/>
      <sheetName val="agl-pump-sets"/>
      <sheetName val="EG"/>
      <sheetName val="pump-sets(AI)"/>
      <sheetName val="installes-capacity"/>
      <sheetName val="per-capita"/>
      <sheetName val="towns&amp;villages"/>
      <sheetName val="data"/>
      <sheetName val="TABLES"/>
      <sheetName val="EX_SUMM_PS"/>
      <sheetName val="EX__SUMM_GEN"/>
      <sheetName val="Maintenance_"/>
      <sheetName val="CENTRAL_SECTOR"/>
      <sheetName val="GP_Ther"/>
      <sheetName val="GP_Hyd"/>
      <sheetName val="Fuel_Cons_"/>
      <sheetName val="Unitwise_TPI"/>
      <sheetName val="Stnwise_TPI"/>
      <sheetName val="Monthwise_TPI"/>
      <sheetName val="PLF_aprsep"/>
      <sheetName val="PLF_OctMar"/>
      <sheetName val="Monthwise_Sp_oil_Cons_"/>
      <sheetName val="Oil_Cons__Account"/>
      <sheetName val="TIME_DURATION_CAUSE_ANALYSIS"/>
      <sheetName val="R_Hrs__Since_Comm"/>
      <sheetName val="MORNING,EVENING_PEAK"/>
      <sheetName val="COMP,UNRESTRICTED_DEMAND"/>
      <sheetName val="CSG_01-02"/>
      <sheetName val="SUPPLY_HRS"/>
      <sheetName val="MPSEB90-01MONTHLY_GENPLF"/>
      <sheetName val="400KV_LOD"/>
      <sheetName val="Energy_Audit_At_PS"/>
      <sheetName val="All_India_PLF_1991-92_onwards"/>
      <sheetName val="R_Hrs__Since_Comm1"/>
      <sheetName val="BREAKUP_OF_OIL"/>
      <sheetName val="STN_WISE_EMR"/>
      <sheetName val="C_S_GENERATION"/>
      <sheetName val="EX_SUMM_PS1"/>
      <sheetName val="EX__SUMM_GEN1"/>
      <sheetName val="Maintenance_1"/>
      <sheetName val="CENTRAL_SECTOR1"/>
      <sheetName val="GP_Ther1"/>
      <sheetName val="GP_Hyd1"/>
      <sheetName val="Fuel_Cons_1"/>
      <sheetName val="Unitwise_TPI1"/>
      <sheetName val="Stnwise_TPI1"/>
      <sheetName val="Monthwise_TPI1"/>
      <sheetName val="PLF_aprsep1"/>
      <sheetName val="PLF_OctMar1"/>
      <sheetName val="Monthwise_Sp_oil_Cons_1"/>
      <sheetName val="Oil_Cons__Account1"/>
      <sheetName val="TIME_DURATION_CAUSE_ANALYSIS1"/>
      <sheetName val="R_Hrs__Since_Comm2"/>
      <sheetName val="MORNING,EVENING_PEAK1"/>
      <sheetName val="COMP,UNRESTRICTED_DEMAND1"/>
      <sheetName val="CSG_01-021"/>
      <sheetName val="SUPPLY_HRS1"/>
      <sheetName val="MPSEB90-01MONTHLY_GENPLF1"/>
      <sheetName val="400KV_LOD1"/>
      <sheetName val="Energy_Audit_At_PS1"/>
      <sheetName val="All_India_PLF_1991-92_onwards1"/>
      <sheetName val="R_Hrs__Since_Comm3"/>
      <sheetName val="BREAKUP_OF_OIL1"/>
      <sheetName val="STN_WISE_EMR1"/>
      <sheetName val="ATC_Loss_Red"/>
      <sheetName val="C_S_GENERATION1"/>
      <sheetName val="EX_SUMM_PS2"/>
      <sheetName val="EX__SUMM_GEN2"/>
      <sheetName val="Maintenance_2"/>
      <sheetName val="CENTRAL_SECTOR2"/>
      <sheetName val="GP_Ther2"/>
      <sheetName val="GP_Hyd2"/>
      <sheetName val="Fuel_Cons_2"/>
      <sheetName val="Unitwise_TPI2"/>
      <sheetName val="Stnwise_TPI2"/>
      <sheetName val="Monthwise_TPI2"/>
      <sheetName val="PLF_aprsep2"/>
      <sheetName val="PLF_OctMar2"/>
      <sheetName val="Monthwise_Sp_oil_Cons_2"/>
      <sheetName val="Oil_Cons__Account2"/>
      <sheetName val="TIME_DURATION_CAUSE_ANALYSIS2"/>
      <sheetName val="R_Hrs__Since_Comm4"/>
      <sheetName val="MORNING,EVENING_PEAK2"/>
      <sheetName val="COMP,UNRESTRICTED_DEMAND2"/>
      <sheetName val="CSG_01-022"/>
      <sheetName val="SUPPLY_HRS2"/>
      <sheetName val="MPSEB90-01MONTHLY_GENPLF2"/>
      <sheetName val="400KV_LOD2"/>
      <sheetName val="Energy_Audit_At_PS2"/>
      <sheetName val="All_India_PLF_1991-92_onwards2"/>
      <sheetName val="R_Hrs__Since_Comm5"/>
      <sheetName val="BREAKUP_OF_OIL2"/>
      <sheetName val="STN_WISE_EMR2"/>
      <sheetName val="ATC_Loss_Red1"/>
      <sheetName val="C_S_GENERATION2"/>
      <sheetName val="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e Area Details_Block__ C2"/>
      <sheetName val="New33KVSS_E3"/>
      <sheetName val="Prop aug of Ex 33KVSS_E3a"/>
    </sheetNames>
    <sheetDataSet>
      <sheetData sheetId="0"/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ion_A"/>
      <sheetName val="Form_A"/>
      <sheetName val="Section_B"/>
      <sheetName val="Form_B"/>
      <sheetName val="Section_C"/>
      <sheetName val="Scheme Area Details_Block__ C1a"/>
      <sheetName val="Scheme Area Details_Block__C1b"/>
      <sheetName val="Scheme Area Details_Block__ C2"/>
      <sheetName val="Scheme Area Details_Block__ C3"/>
      <sheetName val="Scheme areadetail _Village__C4"/>
      <sheetName val="Scheme Proposal _Village__ C5"/>
      <sheetName val="Scheme Proposal _Village__C6  "/>
      <sheetName val="un_electrified villC_7"/>
      <sheetName val="Section_D"/>
      <sheetName val="Scheme Proposal _Block__ D1a"/>
      <sheetName val="Scheme Proposal _Block__ D1b"/>
      <sheetName val="Scheme Proposal _Block__ D2"/>
      <sheetName val="Form_D3"/>
      <sheetName val="Scheme Proposal _Village__D5"/>
      <sheetName val="33KVfeeders_E2"/>
      <sheetName val="New33KVSS_E3"/>
      <sheetName val="Ex33KVSS_Exstatus_E4"/>
      <sheetName val="Ex33KVSS_Mod_StatusE5"/>
      <sheetName val="New33KVLinesE6"/>
      <sheetName val="New11KVLinesE7"/>
      <sheetName val="Aug_FeedersE8"/>
      <sheetName val="Ex_LTDist_E9"/>
      <sheetName val="PropLTDistE10_"/>
      <sheetName val="LossStatusE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ral_Fdr_RI&gt;80%"/>
      <sheetName val="Checkpoint"/>
      <sheetName val="QOS"/>
      <sheetName val="QOSWS "/>
      <sheetName val="Low Volt"/>
      <sheetName val="High Int"/>
      <sheetName val="RI"/>
      <sheetName val="HBL"/>
      <sheetName val="DWD"/>
      <sheetName val="GDG"/>
      <sheetName val="SRS"/>
      <sheetName val="KAR"/>
      <sheetName val="HVR"/>
      <sheetName val="RB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_A"/>
      <sheetName val="Form_B"/>
      <sheetName val="C_1a"/>
      <sheetName val="C1b"/>
      <sheetName val="C_2"/>
      <sheetName val="C_3"/>
      <sheetName val="C_4 C_5 C_6"/>
      <sheetName val="CREV"/>
      <sheetName val="C_7"/>
      <sheetName val="C_8"/>
      <sheetName val="C_9"/>
      <sheetName val="D_1a"/>
      <sheetName val="D_1b"/>
      <sheetName val="D_2"/>
      <sheetName val="D_4"/>
      <sheetName val="D_3"/>
      <sheetName val="D_5 "/>
      <sheetName val="DREV"/>
      <sheetName val="E_1"/>
      <sheetName val="E_2Bls"/>
      <sheetName val="E_2Jls"/>
      <sheetName val="E_2Bdk"/>
      <sheetName val="E_2Soro"/>
      <sheetName val="E_3"/>
      <sheetName val="E_3_a"/>
      <sheetName val="E_4"/>
      <sheetName val="E_5"/>
      <sheetName val="E_6"/>
      <sheetName val="E_7"/>
      <sheetName val="E_8"/>
      <sheetName val="E_9"/>
      <sheetName val="E_10"/>
      <sheetName val="E_11"/>
      <sheetName val="DT _1_ph_16 KVA "/>
      <sheetName val="DT _1_ph_25 KVA"/>
      <sheetName val="11 kv Branch 1_ph _weasel_ "/>
      <sheetName val="11 kv 1_ph _spur line_"/>
      <sheetName val="ABC line"/>
      <sheetName val=" 33_11 Substation"/>
      <sheetName val="Form-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form_x0000__x0000__x0000__x0000__x0000__x0000__x0000__x0000__x0000__x0000__x0000__x0000__x0000_"/>
      <sheetName val=""/>
      <sheetName val="04REL"/>
      <sheetName val="SUMMERY"/>
      <sheetName val="form?????????????"/>
      <sheetName val="form_x0000_"/>
      <sheetName val="Salient1"/>
      <sheetName val="Sept "/>
      <sheetName val="form?"/>
      <sheetName val="RAJ"/>
      <sheetName val="Ag LF"/>
      <sheetName val="form"/>
      <sheetName val="form_____________"/>
      <sheetName val="Executive Summary -Thermal"/>
      <sheetName val="Stationwise Thermal &amp; Hydel Gen"/>
      <sheetName val="TWELVE"/>
      <sheetName val="form_"/>
      <sheetName val="all"/>
      <sheetName val="7"/>
      <sheetName val="Labour charges"/>
      <sheetName val="Feb-06"/>
      <sheetName val="Inputs"/>
      <sheetName val="overall"/>
      <sheetName val="PART C"/>
      <sheetName val="Data"/>
      <sheetName val="Part A General"/>
      <sheetName val="dpc cost"/>
      <sheetName val="Discom Details"/>
      <sheetName val="First information "/>
      <sheetName val="annexture-g1"/>
      <sheetName val="Sheet1"/>
      <sheetName val="EDWise"/>
      <sheetName val="form_x005f_x0000__x005f_x0000__x005f_x0000__x0000"/>
      <sheetName val="form_x005f_x0000_"/>
      <sheetName val="Form_A"/>
      <sheetName val="feasibility require"/>
      <sheetName val="ARR Forms For Submission"/>
      <sheetName val="A_3_7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1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NGU"/>
      <sheetName val="breakup of oil"/>
      <sheetName val="RAJU ASSO"/>
      <sheetName val="form_x005f_x005f_x005f_x0000__x005f_x005f_x005f_x0000__"/>
      <sheetName val="form_x005f_x005f_x005f_x0000_"/>
      <sheetName val="Setup Variables"/>
    </sheetNames>
    <sheetDataSet>
      <sheetData sheetId="0">
        <row r="35">
          <cell r="I35">
            <v>63490.540060935658</v>
          </cell>
        </row>
      </sheetData>
      <sheetData sheetId="1">
        <row r="35">
          <cell r="I35">
            <v>63490.540060935658</v>
          </cell>
        </row>
      </sheetData>
      <sheetData sheetId="2">
        <row r="35">
          <cell r="I35">
            <v>63490.540060935658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>
        <row r="35">
          <cell r="G35">
            <v>64254.226096970044</v>
          </cell>
        </row>
      </sheetData>
      <sheetData sheetId="20">
        <row r="35">
          <cell r="I35">
            <v>63490.540060935658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  <sheetName val="  "/>
      <sheetName val="L"/>
      <sheetName val="Inputs"/>
      <sheetName val="Timing"/>
      <sheetName val="Copy"/>
      <sheetName val="CapEx &amp; Ops"/>
      <sheetName val="Debt"/>
      <sheetName val="Tax &amp; Dep"/>
      <sheetName val="FS"/>
      <sheetName val="Equity &amp; Returns"/>
      <sheetName val="Summary"/>
    </sheetNames>
    <sheetDataSet>
      <sheetData sheetId="0"/>
      <sheetData sheetId="1"/>
      <sheetData sheetId="2"/>
      <sheetData sheetId="3">
        <row r="140">
          <cell r="E140" t="str">
            <v>Oil Co</v>
          </cell>
        </row>
        <row r="141">
          <cell r="E141" t="str">
            <v>KPMG Jan 2008</v>
          </cell>
        </row>
        <row r="142">
          <cell r="E142" t="str">
            <v>On Shore Project X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ion_A"/>
      <sheetName val="Form_A"/>
      <sheetName val="Section_B"/>
      <sheetName val="Form_ B"/>
      <sheetName val="Section_C"/>
      <sheetName val="Scheme Area Details_Block__ C1a"/>
      <sheetName val="Scheme Area Details_Block__C1b"/>
      <sheetName val="Scheme Area Details_Block__ C2"/>
      <sheetName val="Scheme Area Details_Block__ C3"/>
      <sheetName val="Scheme areadetail _Village__C4"/>
      <sheetName val="Scheme Proposal _Village__ C5"/>
      <sheetName val="Scheme Proposal _Village__C6  "/>
      <sheetName val="un_electrified villC_7"/>
      <sheetName val="de_electrified villC_8"/>
      <sheetName val="declaration of De_elect_ C_9"/>
      <sheetName val="Section_D"/>
      <sheetName val="Scheme Proposal _Block__ D1a"/>
      <sheetName val="Scheme Proposal _Block__ D1b"/>
      <sheetName val="Scheme Proposal _Block__ D2"/>
      <sheetName val="Scheme Pro_ _Village__D3"/>
      <sheetName val="Scheme Proposal _Village__D4"/>
      <sheetName val="Scheme Proposal _Village__D5"/>
      <sheetName val="Section_E"/>
      <sheetName val="EHV_SS_E1"/>
      <sheetName val="33KVfeeders_E2"/>
      <sheetName val="New33KVSS_E3"/>
      <sheetName val="Prop aug of Ex 33KVSS_E3a"/>
      <sheetName val="Ex33KVSS_Exstatus_E4"/>
      <sheetName val="Ex33KVSS_Mod_StatusE5"/>
      <sheetName val="New33KVLinesE6"/>
      <sheetName val="New11KVLinesE7"/>
      <sheetName val="Aug_FeedersE8"/>
      <sheetName val="Ex_LTDist_E9"/>
      <sheetName val="PropLTDistE10_"/>
      <sheetName val="LossStatusE11"/>
      <sheetName val="Cost Estimate G"/>
      <sheetName val="DT _1_ph_16 KVA - CSP"/>
      <sheetName val="11 kv 1-ph (spur line)"/>
      <sheetName val="ABC line"/>
      <sheetName val="11 kv Branch 1-ph (weasel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ral_Fdr_RI&gt;80%"/>
      <sheetName val="Checkpoint"/>
      <sheetName val="QOS"/>
      <sheetName val="QOSWS "/>
      <sheetName val="Low Volt"/>
      <sheetName val="High Int"/>
      <sheetName val="RI"/>
      <sheetName val="HBL"/>
      <sheetName val="DWD"/>
      <sheetName val="GDG"/>
      <sheetName val="SRS"/>
      <sheetName val="KAR"/>
      <sheetName val="HVR"/>
      <sheetName val="RBR"/>
      <sheetName val="Format-5"/>
      <sheetName val="NJP"/>
      <sheetName val="September '10"/>
      <sheetName val="November '10"/>
      <sheetName val="3BPA00132-5-3 W plan HVPNL"/>
      <sheetName val="1"/>
      <sheetName val="Sheet1"/>
      <sheetName val="Assessment Sheet"/>
      <sheetName val="BTB"/>
      <sheetName val="cf"/>
      <sheetName val="travel_per"/>
      <sheetName val="orders"/>
      <sheetName val="220 11  BS "/>
      <sheetName val="QOSWS_"/>
      <sheetName val="Low_Volt"/>
      <sheetName val="High_Int"/>
      <sheetName val="September_'10"/>
      <sheetName val="November_'10"/>
      <sheetName val="3BPA00132-5-3_W_plan_HVPNL"/>
      <sheetName val="FT-05-02IsoBOM"/>
      <sheetName val="ord-lost_98&amp;99"/>
      <sheetName val="2007 Calendar"/>
      <sheetName val="Design"/>
      <sheetName val="Acceptance"/>
      <sheetName val="Load Details(B2)"/>
      <sheetName val="A"/>
      <sheetName val="A 3.7"/>
      <sheetName val="May '10"/>
      <sheetName val="June '10"/>
      <sheetName val="July '10"/>
      <sheetName val="August '10"/>
      <sheetName val="October '10"/>
      <sheetName val="IDCCALHYD-GOO"/>
      <sheetName val="Bongaon"/>
      <sheetName val="Jeerat"/>
      <sheetName val="oct-06"/>
      <sheetName val="REVENUES &amp; BS"/>
      <sheetName val="J"/>
      <sheetName val="Form-C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rted As on FEb-16"/>
      <sheetName val="oct -2016"/>
      <sheetName val="SEP-2016"/>
      <sheetName val="AUG Abstract"/>
      <sheetName val="year wise abstract"/>
      <sheetName val="absract"/>
      <sheetName val="Sheet1"/>
      <sheetName val="Ravikumar"/>
      <sheetName val="Liyakath ali"/>
      <sheetName val="kotreshapppa"/>
      <sheetName val="palanna"/>
      <sheetName val="Suresh"/>
      <sheetName val="shivayogi"/>
      <sheetName val="oblesh"/>
      <sheetName val="nagaraj"/>
      <sheetName val="srinivasraju"/>
      <sheetName val="muralidhar"/>
      <sheetName val="satish "/>
      <sheetName val="dhananjaya"/>
      <sheetName val="devraj"/>
      <sheetName val="jagdeesh"/>
      <sheetName val="Abdul raheman"/>
      <sheetName val="jayanna"/>
      <sheetName val="mamata"/>
      <sheetName val="N.B.jadav"/>
      <sheetName val="papanna"/>
      <sheetName val="Raghunaik"/>
      <sheetName val="S.Venkatesh"/>
      <sheetName val="Surlingappa"/>
      <sheetName val="T.S.Siddappa"/>
      <sheetName val="venkatesh"/>
      <sheetName val="suresh o.s "/>
      <sheetName val="E SHIVAKUMAR"/>
      <sheetName val="Sheet3"/>
      <sheetName val="Mallikarjun"/>
      <sheetName val="ABST-FEB-17"/>
      <sheetName val=" T .srinivasraju"/>
      <sheetName val="C.venkatesh"/>
      <sheetName val="Suralinppa recovery Statement"/>
      <sheetName val="Sheet2"/>
      <sheetName val="Sheet4"/>
      <sheetName val="M.Bas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ral_Fdr_RI&gt;80%"/>
      <sheetName val="Checkpoint"/>
      <sheetName val="QOS"/>
      <sheetName val="QOSWS "/>
      <sheetName val="Low Volt"/>
      <sheetName val="High Int"/>
      <sheetName val="RI"/>
      <sheetName val="HBL"/>
      <sheetName val="DWD"/>
      <sheetName val="GDG"/>
      <sheetName val="SRS"/>
      <sheetName val="KAR"/>
      <sheetName val="HVR"/>
      <sheetName val="RB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Kannada"/>
      <sheetName val="INSTALLATIONS-99-00"/>
      <sheetName val="INSTALLATIONS-00-01"/>
      <sheetName val="INSTALLATIONS-01-02"/>
      <sheetName val="Addl.40"/>
      <sheetName val="Addl_40"/>
      <sheetName val="BREAKUP OF OIL"/>
      <sheetName val="04REL"/>
      <sheetName val="data"/>
      <sheetName val="Executive Summary -Thermal"/>
      <sheetName val="Stationwise Thermal &amp; Hydel Gen"/>
      <sheetName val="TWELV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04REL"/>
      <sheetName val="Inputs"/>
      <sheetName val="RAJ"/>
      <sheetName val="Feb-06"/>
      <sheetName val="A 3.7"/>
      <sheetName val="all"/>
      <sheetName val="Data"/>
      <sheetName val="17(B) govt"/>
      <sheetName val="feasibility require"/>
      <sheetName val="DLC"/>
      <sheetName val="1.1 Trs. Fai."/>
      <sheetName val="STN WISE EMR"/>
      <sheetName val="Dom"/>
      <sheetName val="purpose&amp;input"/>
    </sheetNames>
    <sheetDataSet>
      <sheetData sheetId="0"/>
      <sheetData sheetId="1"/>
      <sheetData sheetId="2"/>
      <sheetData sheetId="3" refreshError="1">
        <row r="1">
          <cell r="P1">
            <v>0.72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form_x0000__x0000__x0000__x0000__x0000__x0000__x0000__x0000__x0000__x0000__x0000__x0000__x0000_"/>
      <sheetName val=""/>
      <sheetName val="04REL"/>
      <sheetName val="SUMMERY"/>
      <sheetName val="form?????????????"/>
      <sheetName val="form_x0000_"/>
      <sheetName val="Salient1"/>
      <sheetName val="Sept "/>
      <sheetName val="form?"/>
      <sheetName val="RAJ"/>
      <sheetName val="Ag LF"/>
      <sheetName val="form"/>
      <sheetName val="form_____________"/>
      <sheetName val="Executive Summary -Thermal"/>
      <sheetName val="Stationwise Thermal &amp; Hydel Gen"/>
      <sheetName val="TWELVE"/>
      <sheetName val="form_"/>
      <sheetName val="all"/>
      <sheetName val="7"/>
      <sheetName val="Labour charges"/>
      <sheetName val="Feb-06"/>
      <sheetName val="Inputs"/>
      <sheetName val="overall"/>
      <sheetName val="PART C"/>
      <sheetName val="Data"/>
      <sheetName val="Part A General"/>
      <sheetName val="dpc cost"/>
      <sheetName val="Discom Details"/>
      <sheetName val="First information "/>
      <sheetName val="annexture-g1"/>
      <sheetName val="EDWise"/>
      <sheetName val="form_x005f_x0000__x005f_x0000__x005f_x0000__x0000"/>
      <sheetName val="form_x005f_x0000_"/>
      <sheetName val="Form_A"/>
      <sheetName val="Sheet1"/>
      <sheetName val="feasibility require"/>
      <sheetName val="ARR Forms For Submission"/>
      <sheetName val="A_3_7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1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NGU"/>
      <sheetName val="breakup of oil"/>
      <sheetName val="RAJU ASSO"/>
      <sheetName val="form_x005f_x005f_x005f_x0000__x005f_x005f_x005f_x0000__"/>
      <sheetName val="form_x005f_x005f_x005f_x0000_"/>
      <sheetName val="Setup Variables"/>
      <sheetName val="Format-15(A)"/>
      <sheetName val="INDEX"/>
      <sheetName val="Ref codes"/>
      <sheetName val="Validations"/>
      <sheetName val="Non Plan "/>
      <sheetName val="3"/>
      <sheetName val="40"/>
      <sheetName val="List (08-09) SC.."/>
      <sheetName val="A-1_1_1"/>
      <sheetName val="A_2_1_PY1"/>
      <sheetName val="A_2_1_CY1"/>
      <sheetName val="A_2_1_EY1"/>
      <sheetName val="A_2_21"/>
      <sheetName val="A_2_31"/>
      <sheetName val="Power_Pur_3_1_(PY)1"/>
      <sheetName val="Power_Pur_3_1_(CY)1"/>
      <sheetName val="Power_Pur_3_1_(EY)1"/>
      <sheetName val="A_3_21"/>
      <sheetName val="A_3_3_PY1"/>
      <sheetName val="A_3_3_CY1"/>
      <sheetName val="A_3_3_EY1"/>
      <sheetName val="A_3_41"/>
      <sheetName val="A_3_51"/>
      <sheetName val="A_3_6_(PY)1"/>
      <sheetName val="A_3_6_(CY)1"/>
      <sheetName val="A_3_6_(EY)1"/>
      <sheetName val="A_3_72"/>
      <sheetName val="A_3_81"/>
      <sheetName val="A_3_91"/>
      <sheetName val="A_3_10_1"/>
      <sheetName val="A-5_1(PY)1"/>
      <sheetName val="A-5_1(CY)_1"/>
      <sheetName val="A-5_1(EY)1"/>
      <sheetName val="A-5_2(PY)1"/>
      <sheetName val="A-5_2(CY)1"/>
      <sheetName val="A-5_2(EY)1"/>
      <sheetName val="A_-5_31"/>
      <sheetName val="form_6_1_(PY)_Gen1"/>
      <sheetName val="form_6_1(PY)T&amp;D_1"/>
      <sheetName val="form_6_1_(CY)_Gen1"/>
      <sheetName val="form_6_1(CY)_T&amp;D1"/>
      <sheetName val="form_6_1_(EY)_Gen_1"/>
      <sheetName val="form_6_1(EY)_T&amp;D1"/>
      <sheetName val="A_7_11"/>
      <sheetName val="A_7_21"/>
      <sheetName val="A_7_31"/>
      <sheetName val="A_7_41"/>
      <sheetName val="A_8_11"/>
      <sheetName val="A_8_21"/>
      <sheetName val="A_8_31"/>
      <sheetName val="A_8_41"/>
      <sheetName val="A_8_51"/>
      <sheetName val="A_8_61"/>
      <sheetName val="A_8_71"/>
      <sheetName val="A_8_81"/>
      <sheetName val="A_8_91"/>
      <sheetName val="A_8_101"/>
      <sheetName val="8_11_PY1"/>
      <sheetName val="8_11_CY1"/>
      <sheetName val="8_11_EY1"/>
      <sheetName val="A-10_11"/>
      <sheetName val="A_10_2_(A)1"/>
      <sheetName val="A_10_2_B1"/>
      <sheetName val="A_10_2_C1"/>
      <sheetName val="A_10_2_D1"/>
      <sheetName val="A_10_31"/>
      <sheetName val="A_10_41"/>
      <sheetName val="Rev_Calculation1"/>
      <sheetName val="A_9_11"/>
      <sheetName val="A_3_73"/>
      <sheetName val="Sept_"/>
      <sheetName val="Ag_LF"/>
      <sheetName val="Executive_Summary_-Thermal"/>
      <sheetName val="Stationwise_Thermal_&amp;_Hydel_Gen"/>
      <sheetName val="Labour_charges"/>
      <sheetName val="PART_C"/>
      <sheetName val="Part_A_General"/>
      <sheetName val="dpc_cost"/>
      <sheetName val="Discom_Details"/>
      <sheetName val="First_information_"/>
      <sheetName val="feasibility_require"/>
      <sheetName val="ARR_Forms_For_Submission"/>
      <sheetName val="breakup_of_oil"/>
      <sheetName val="RAJU_ASSO"/>
      <sheetName val="Setup_Variables"/>
      <sheetName val="Ref_codes"/>
      <sheetName val="Non_Plan_"/>
      <sheetName val="List_(08-09)_SC__"/>
      <sheetName val="STN WISE EMR"/>
      <sheetName val="BSHEET"/>
      <sheetName val="Form-A"/>
    </sheetNames>
    <sheetDataSet>
      <sheetData sheetId="0">
        <row r="35">
          <cell r="I35">
            <v>63490.540060935658</v>
          </cell>
        </row>
      </sheetData>
      <sheetData sheetId="1">
        <row r="35">
          <cell r="I35">
            <v>63490.540060935658</v>
          </cell>
        </row>
      </sheetData>
      <sheetData sheetId="2">
        <row r="35">
          <cell r="I35">
            <v>63490.540060935658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G35">
            <v>64254.226096970044</v>
          </cell>
          <cell r="I35">
            <v>63490.540060935658</v>
          </cell>
        </row>
        <row r="44">
          <cell r="I44">
            <v>17654.636270525258</v>
          </cell>
        </row>
      </sheetData>
      <sheetData sheetId="19">
        <row r="35">
          <cell r="G35">
            <v>64254.226096970044</v>
          </cell>
        </row>
      </sheetData>
      <sheetData sheetId="20">
        <row r="35">
          <cell r="I35">
            <v>63490.540060935658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>
        <row r="35">
          <cell r="I35">
            <v>63490.540060935658</v>
          </cell>
        </row>
      </sheetData>
      <sheetData sheetId="177">
        <row r="35">
          <cell r="I35">
            <v>63490.540060935658</v>
          </cell>
        </row>
      </sheetData>
      <sheetData sheetId="178">
        <row r="35">
          <cell r="I35">
            <v>63490.540060935658</v>
          </cell>
        </row>
      </sheetData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>
        <row r="35">
          <cell r="G35">
            <v>64254.226096970044</v>
          </cell>
        </row>
      </sheetData>
      <sheetData sheetId="189">
        <row r="35">
          <cell r="G35">
            <v>64254.226096970044</v>
          </cell>
        </row>
      </sheetData>
      <sheetData sheetId="190">
        <row r="35">
          <cell r="G35">
            <v>64254.226096970044</v>
          </cell>
        </row>
      </sheetData>
      <sheetData sheetId="191">
        <row r="35">
          <cell r="G35">
            <v>64254.226096970044</v>
          </cell>
        </row>
      </sheetData>
      <sheetData sheetId="192">
        <row r="35">
          <cell r="G35">
            <v>64254.226096970044</v>
          </cell>
        </row>
      </sheetData>
      <sheetData sheetId="193">
        <row r="35">
          <cell r="G35">
            <v>64254.226096970044</v>
          </cell>
        </row>
      </sheetData>
      <sheetData sheetId="194">
        <row r="35">
          <cell r="G35">
            <v>64254.226096970044</v>
          </cell>
        </row>
      </sheetData>
      <sheetData sheetId="195">
        <row r="35">
          <cell r="G35">
            <v>64254.226096970044</v>
          </cell>
        </row>
      </sheetData>
      <sheetData sheetId="196">
        <row r="35">
          <cell r="G35">
            <v>64254.226096970044</v>
          </cell>
        </row>
      </sheetData>
      <sheetData sheetId="197">
        <row r="35">
          <cell r="G35">
            <v>64254.226096970044</v>
          </cell>
        </row>
      </sheetData>
      <sheetData sheetId="198">
        <row r="35">
          <cell r="G35">
            <v>64254.226096970044</v>
          </cell>
        </row>
      </sheetData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R"/>
      <sheetName val="DCB"/>
      <sheetName val="DCB103 (2)"/>
      <sheetName val="ALY"/>
      <sheetName val="R-Formet"/>
      <sheetName val="Sheet6"/>
      <sheetName val="JV"/>
      <sheetName val="RAPDRP NON RAPDRP ALY "/>
      <sheetName val="Sheet1"/>
      <sheetName val="Sheet1  (13)"/>
      <sheetName val="B&amp;E"/>
      <sheetName val="Sheet2"/>
      <sheetName val="Sheet3"/>
      <sheetName val="Diffrance"/>
      <sheetName val="DCB (2)"/>
      <sheetName val="Sheet5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C8">
            <v>18730</v>
          </cell>
        </row>
        <row r="46">
          <cell r="G46">
            <v>431.72215059999996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R"/>
      <sheetName val="DCB"/>
      <sheetName val="DCB103 (2)"/>
      <sheetName val="HRR (2)"/>
      <sheetName val="DCB JV"/>
      <sheetName val="JV"/>
      <sheetName val="ALY"/>
      <sheetName val="R-Format"/>
      <sheetName val="Soft Copy"/>
      <sheetName val="Sheet2"/>
      <sheetName val="Mini DCB"/>
      <sheetName val="C.B.Analysis"/>
      <sheetName val="Sheet4"/>
      <sheetName val="HRR DVN DCB"/>
      <sheetName val="Sheet5"/>
      <sheetName val="RR Collection Fomat"/>
      <sheetName val="R-Formet (3)"/>
      <sheetName val="Cumulative"/>
      <sheetName val="R-Formet (2)"/>
      <sheetName val="TECHNICAL DATA"/>
      <sheetName val="Sheet1"/>
      <sheetName val="MET &amp; Un Met"/>
      <sheetName val="Sheet6"/>
      <sheetName val="Sheet1  (13)"/>
      <sheetName val="Sheet3"/>
      <sheetName val="Consumptio Per Unit"/>
      <sheetName val="ALY (2)"/>
      <sheetName val="jan-22"/>
      <sheetName val="feb-22"/>
      <sheetName val="mar-22"/>
      <sheetName val="First Bill Issued"/>
    </sheetNames>
    <sheetDataSet>
      <sheetData sheetId="0"/>
      <sheetData sheetId="1">
        <row r="108">
          <cell r="D108">
            <v>16125</v>
          </cell>
        </row>
      </sheetData>
      <sheetData sheetId="2"/>
      <sheetData sheetId="3"/>
      <sheetData sheetId="4"/>
      <sheetData sheetId="5"/>
      <sheetData sheetId="6"/>
      <sheetData sheetId="7">
        <row r="44">
          <cell r="I44">
            <v>15.4027505</v>
          </cell>
        </row>
        <row r="152">
          <cell r="I152">
            <v>24.8684729</v>
          </cell>
        </row>
        <row r="153">
          <cell r="I153">
            <v>0.11212</v>
          </cell>
        </row>
        <row r="154">
          <cell r="I154">
            <v>0.1224734</v>
          </cell>
        </row>
        <row r="155">
          <cell r="I155">
            <v>631.30202069999996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5">
          <cell r="I165">
            <v>-6.7449999999999996E-2</v>
          </cell>
        </row>
        <row r="166">
          <cell r="I166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(3)"/>
      <sheetName val="Index"/>
      <sheetName val="1  (2)"/>
      <sheetName val="1"/>
      <sheetName val="2"/>
      <sheetName val="2A"/>
      <sheetName val="2B"/>
      <sheetName val="2C"/>
      <sheetName val="2D"/>
      <sheetName val="AGENDA 2E"/>
      <sheetName val="DIVISION READS "/>
      <sheetName val="SUB DIVISION READS  "/>
      <sheetName val="O&amp;M READS   "/>
      <sheetName val="3"/>
      <sheetName val="3 (2)"/>
      <sheetName val="4"/>
      <sheetName val="5."/>
      <sheetName val="5"/>
      <sheetName val="6"/>
      <sheetName val="7"/>
      <sheetName val="7A"/>
      <sheetName val="8"/>
      <sheetName val="9"/>
      <sheetName val="10"/>
      <sheetName val="11"/>
      <sheetName val="12"/>
      <sheetName val="13"/>
      <sheetName val="14"/>
      <sheetName val="15"/>
      <sheetName val="15P"/>
      <sheetName val="15N"/>
      <sheetName val="16"/>
      <sheetName val="17."/>
      <sheetName val="17"/>
      <sheetName val="Sheet4"/>
      <sheetName val="18"/>
      <sheetName val="19"/>
      <sheetName val="20"/>
      <sheetName val="21"/>
      <sheetName val="21A"/>
      <sheetName val="22"/>
      <sheetName val="22A"/>
      <sheetName val="23"/>
      <sheetName val="24"/>
      <sheetName val="25"/>
      <sheetName val="Sheet3"/>
      <sheetName val="15 (2)"/>
      <sheetName val="24."/>
      <sheetName val="Ag 7 Statement"/>
      <sheetName val="Ag 9 Details"/>
      <sheetName val="3 (3)"/>
      <sheetName val="15(2)."/>
      <sheetName val="Sheet1"/>
      <sheetName val="19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E6">
            <v>8</v>
          </cell>
        </row>
        <row r="7">
          <cell r="E7">
            <v>34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2</v>
          </cell>
        </row>
        <row r="13">
          <cell r="E13">
            <v>33340</v>
          </cell>
        </row>
        <row r="14">
          <cell r="E14">
            <v>23</v>
          </cell>
        </row>
        <row r="15">
          <cell r="E15">
            <v>1516</v>
          </cell>
        </row>
        <row r="16">
          <cell r="E16">
            <v>17138</v>
          </cell>
        </row>
        <row r="17">
          <cell r="E17">
            <v>457</v>
          </cell>
        </row>
        <row r="18">
          <cell r="E18">
            <v>745</v>
          </cell>
        </row>
        <row r="19">
          <cell r="E19">
            <v>465</v>
          </cell>
        </row>
        <row r="20">
          <cell r="E20">
            <v>0</v>
          </cell>
        </row>
        <row r="21">
          <cell r="E21">
            <v>44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8">
          <cell r="K8">
            <v>137.46029999999999</v>
          </cell>
          <cell r="X8">
            <v>106.7701</v>
          </cell>
        </row>
        <row r="10">
          <cell r="K10">
            <v>4.2383600000000001</v>
          </cell>
          <cell r="X10">
            <v>0.75765000000000005</v>
          </cell>
        </row>
        <row r="14">
          <cell r="K14">
            <v>0.24199999999999999</v>
          </cell>
          <cell r="X14">
            <v>0.10563</v>
          </cell>
        </row>
        <row r="15">
          <cell r="K15">
            <v>22.88016</v>
          </cell>
          <cell r="X15">
            <v>21.454139999999999</v>
          </cell>
        </row>
        <row r="16">
          <cell r="K16">
            <v>18.418220000000002</v>
          </cell>
          <cell r="X16">
            <v>11.43465</v>
          </cell>
        </row>
        <row r="17">
          <cell r="K17">
            <v>1.2417100000000001</v>
          </cell>
          <cell r="X17">
            <v>0.65786999999999995</v>
          </cell>
        </row>
        <row r="20">
          <cell r="K20">
            <v>33.79806</v>
          </cell>
          <cell r="X20">
            <v>23.02674</v>
          </cell>
        </row>
        <row r="23">
          <cell r="K23">
            <v>23.253810000000001</v>
          </cell>
          <cell r="X23">
            <v>0</v>
          </cell>
        </row>
        <row r="24">
          <cell r="K24">
            <v>133.1439</v>
          </cell>
          <cell r="X24">
            <v>117.71510000000001</v>
          </cell>
        </row>
        <row r="25">
          <cell r="K25">
            <v>902.62545</v>
          </cell>
          <cell r="X25">
            <v>902.59858999999994</v>
          </cell>
        </row>
        <row r="26">
          <cell r="K26">
            <v>68.690219999999997</v>
          </cell>
          <cell r="X26">
            <v>0.16403000000000001</v>
          </cell>
        </row>
        <row r="27">
          <cell r="K27">
            <v>11.538029999999999</v>
          </cell>
          <cell r="X27">
            <v>2.7990000000000001E-2</v>
          </cell>
        </row>
        <row r="34">
          <cell r="H34">
            <v>1055.8848130000001</v>
          </cell>
        </row>
      </sheetData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>
        <row r="26">
          <cell r="Q26">
            <v>7798</v>
          </cell>
          <cell r="R26">
            <v>1.1333749999999998</v>
          </cell>
        </row>
      </sheetData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>
        <row r="8">
          <cell r="R8">
            <v>7</v>
          </cell>
          <cell r="S8">
            <v>13.079620000000002</v>
          </cell>
        </row>
        <row r="9">
          <cell r="R9">
            <v>2</v>
          </cell>
          <cell r="S9">
            <v>0</v>
          </cell>
        </row>
        <row r="11">
          <cell r="R11">
            <v>2</v>
          </cell>
          <cell r="S11">
            <v>0</v>
          </cell>
        </row>
        <row r="14">
          <cell r="R14">
            <v>6725</v>
          </cell>
          <cell r="S14">
            <v>117.47407</v>
          </cell>
        </row>
        <row r="15">
          <cell r="R15">
            <v>2</v>
          </cell>
          <cell r="S15">
            <v>5.2170000000000001E-2</v>
          </cell>
        </row>
        <row r="16">
          <cell r="R16">
            <v>326</v>
          </cell>
          <cell r="S16">
            <v>0.63383</v>
          </cell>
        </row>
        <row r="17">
          <cell r="R17">
            <v>14</v>
          </cell>
          <cell r="S17">
            <v>-2.7884099999999998</v>
          </cell>
        </row>
        <row r="18">
          <cell r="R18">
            <v>300</v>
          </cell>
          <cell r="S18">
            <v>3.4526300000000001</v>
          </cell>
        </row>
        <row r="19">
          <cell r="R19">
            <v>198</v>
          </cell>
          <cell r="S19">
            <v>-15.49319</v>
          </cell>
        </row>
        <row r="20">
          <cell r="R20">
            <v>6</v>
          </cell>
          <cell r="S20">
            <v>-4.5260000000000002E-2</v>
          </cell>
        </row>
        <row r="22">
          <cell r="R22">
            <v>216</v>
          </cell>
          <cell r="S22">
            <v>-3.0279600000000002</v>
          </cell>
        </row>
        <row r="23">
          <cell r="E23">
            <v>115.63185999999999</v>
          </cell>
          <cell r="R23">
            <v>7798</v>
          </cell>
          <cell r="S23">
            <v>113.33749999999998</v>
          </cell>
        </row>
      </sheetData>
      <sheetData sheetId="29"/>
      <sheetData sheetId="30" refreshError="1"/>
      <sheetData sheetId="31">
        <row r="7">
          <cell r="L7">
            <v>0</v>
          </cell>
          <cell r="M7">
            <v>54.672580000000004</v>
          </cell>
        </row>
        <row r="8">
          <cell r="L8">
            <v>0</v>
          </cell>
          <cell r="M8">
            <v>6.886779999999999</v>
          </cell>
        </row>
        <row r="9">
          <cell r="M9">
            <v>0</v>
          </cell>
        </row>
        <row r="11">
          <cell r="L11">
            <v>0</v>
          </cell>
          <cell r="M11">
            <v>0</v>
          </cell>
        </row>
        <row r="14">
          <cell r="L14">
            <v>0</v>
          </cell>
          <cell r="M14">
            <v>8.8639171000007586</v>
          </cell>
        </row>
        <row r="15">
          <cell r="L15">
            <v>0</v>
          </cell>
          <cell r="M15">
            <v>0</v>
          </cell>
        </row>
        <row r="16">
          <cell r="L16">
            <v>0</v>
          </cell>
          <cell r="M16">
            <v>0.32867999999999964</v>
          </cell>
        </row>
        <row r="17">
          <cell r="L17">
            <v>0</v>
          </cell>
          <cell r="M17">
            <v>0</v>
          </cell>
        </row>
        <row r="18">
          <cell r="L18">
            <v>0</v>
          </cell>
          <cell r="M18">
            <v>0</v>
          </cell>
        </row>
        <row r="19">
          <cell r="M19">
            <v>1473.2905800000001</v>
          </cell>
        </row>
        <row r="20">
          <cell r="M20">
            <v>222.96708000000004</v>
          </cell>
        </row>
        <row r="23">
          <cell r="D23">
            <v>1905</v>
          </cell>
          <cell r="E23">
            <v>2816.1843671000006</v>
          </cell>
          <cell r="F23">
            <v>0</v>
          </cell>
          <cell r="G23">
            <v>0</v>
          </cell>
          <cell r="H23">
            <v>0</v>
          </cell>
          <cell r="I23">
            <v>2816.1843671000006</v>
          </cell>
          <cell r="J23">
            <v>0</v>
          </cell>
          <cell r="K23">
            <v>0</v>
          </cell>
          <cell r="L23">
            <v>0</v>
          </cell>
          <cell r="M23">
            <v>2816.1843671000006</v>
          </cell>
        </row>
      </sheetData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VG"/>
      <sheetName val="HRR"/>
      <sheetName val="CTA"/>
      <sheetName val="HYR"/>
      <sheetName val="DVG Circle"/>
      <sheetName val="DVG DVN"/>
      <sheetName val="HRR DVN"/>
      <sheetName val="CTA DVN"/>
      <sheetName val="HYR DVN"/>
      <sheetName val="Sheet8"/>
    </sheetNames>
    <sheetDataSet>
      <sheetData sheetId="0">
        <row r="50">
          <cell r="H50">
            <v>0</v>
          </cell>
        </row>
      </sheetData>
      <sheetData sheetId="1">
        <row r="54">
          <cell r="AF54">
            <v>839014987.2299999</v>
          </cell>
        </row>
        <row r="225">
          <cell r="AF225">
            <v>52612372.999999993</v>
          </cell>
        </row>
        <row r="226">
          <cell r="AF226">
            <v>9485968</v>
          </cell>
        </row>
        <row r="230">
          <cell r="AF230">
            <v>29509273.999999996</v>
          </cell>
        </row>
      </sheetData>
      <sheetData sheetId="2">
        <row r="54">
          <cell r="AF54">
            <v>1399005986.6899998</v>
          </cell>
        </row>
      </sheetData>
      <sheetData sheetId="3">
        <row r="54">
          <cell r="AF54">
            <v>2036815882.6099999</v>
          </cell>
        </row>
      </sheetData>
      <sheetData sheetId="4">
        <row r="54">
          <cell r="AF54">
            <v>6021369994.5299997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R"/>
      <sheetName val="DCB"/>
      <sheetName val="Nsoft + Infosys"/>
      <sheetName val="DCB JV"/>
      <sheetName val="DCB103 (2)"/>
      <sheetName val="HRR (2)"/>
      <sheetName val="Chart2"/>
      <sheetName val="Chart1"/>
      <sheetName val="JV"/>
      <sheetName val="ALY"/>
      <sheetName val="R-Format"/>
      <sheetName val="Soft Copy"/>
      <sheetName val="C.B.Analysis."/>
      <sheetName val="C.B.Analysis"/>
      <sheetName val="TECHNICAL DATA"/>
      <sheetName val="MET &amp; Un Met"/>
      <sheetName val="Sheet8"/>
      <sheetName val="Sheet7"/>
      <sheetName val="Sheet2"/>
      <sheetName val="Mini DCB"/>
      <sheetName val="Sheet4"/>
      <sheetName val="HRR DVN DCB"/>
      <sheetName val="Sheet5"/>
      <sheetName val="RR Collection Fomat"/>
      <sheetName val="R-Formet (3)"/>
      <sheetName val="Cumulative"/>
      <sheetName val="R-Formet (2)"/>
      <sheetName val="Sheet1"/>
      <sheetName val="Sheet6"/>
      <sheetName val="Sheet1  (13)"/>
      <sheetName val="Sheet3"/>
      <sheetName val="Consumptio Per Unit"/>
      <sheetName val="ALY (2)"/>
      <sheetName val="jan-22"/>
      <sheetName val="feb-22"/>
      <sheetName val="mar-22"/>
      <sheetName val="First Bill Issued"/>
      <sheetName val="DCB JV (2)"/>
      <sheetName val="TECHNICAL DATA (2)"/>
      <sheetName val="TECHNICAL DATA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G8">
            <v>433.11362090000006</v>
          </cell>
        </row>
        <row r="198">
          <cell r="H198">
            <v>235.63308880000005</v>
          </cell>
          <cell r="I198">
            <v>729.51012520000006</v>
          </cell>
        </row>
        <row r="199">
          <cell r="H199">
            <v>7.3849099999999996</v>
          </cell>
          <cell r="I199">
            <v>1.9571100000000001E-2</v>
          </cell>
        </row>
        <row r="200">
          <cell r="H200">
            <v>246.4510531</v>
          </cell>
          <cell r="I200">
            <v>0.97509600000000007</v>
          </cell>
        </row>
        <row r="201">
          <cell r="H201">
            <v>9.6879999999941901E-2</v>
          </cell>
          <cell r="I201">
            <v>3604.7839827999996</v>
          </cell>
        </row>
        <row r="202">
          <cell r="H202">
            <v>0</v>
          </cell>
          <cell r="I202">
            <v>0</v>
          </cell>
        </row>
        <row r="203">
          <cell r="H203">
            <v>0.39769000000000004</v>
          </cell>
          <cell r="I203">
            <v>0</v>
          </cell>
        </row>
        <row r="204">
          <cell r="H204">
            <v>0</v>
          </cell>
          <cell r="I204">
            <v>0</v>
          </cell>
        </row>
        <row r="205">
          <cell r="H205">
            <v>134.79956999999999</v>
          </cell>
          <cell r="I205">
            <v>0.3256945</v>
          </cell>
        </row>
        <row r="206">
          <cell r="H206">
            <v>26.621210000000001</v>
          </cell>
          <cell r="I206">
            <v>0</v>
          </cell>
        </row>
        <row r="208">
          <cell r="H208">
            <v>38.409950000000002</v>
          </cell>
          <cell r="I208">
            <v>0</v>
          </cell>
        </row>
        <row r="210">
          <cell r="H210">
            <v>2.1499999999999998E-2</v>
          </cell>
          <cell r="I210">
            <v>0</v>
          </cell>
        </row>
        <row r="211">
          <cell r="H211">
            <v>16.860979999999998</v>
          </cell>
          <cell r="I211">
            <v>1.6285038999999999</v>
          </cell>
        </row>
        <row r="212">
          <cell r="H212">
            <v>0</v>
          </cell>
          <cell r="I212">
            <v>0</v>
          </cell>
        </row>
        <row r="215">
          <cell r="H215">
            <v>506.48978999999997</v>
          </cell>
          <cell r="I215">
            <v>8.8025476000000005</v>
          </cell>
        </row>
        <row r="216">
          <cell r="H216">
            <v>10.896089999999999</v>
          </cell>
          <cell r="I216">
            <v>0.11082</v>
          </cell>
        </row>
        <row r="217">
          <cell r="H217">
            <v>13.71156</v>
          </cell>
          <cell r="I217">
            <v>0</v>
          </cell>
        </row>
        <row r="218">
          <cell r="H218">
            <v>73.842680000000001</v>
          </cell>
          <cell r="I218">
            <v>0</v>
          </cell>
        </row>
        <row r="219">
          <cell r="H219">
            <v>0</v>
          </cell>
          <cell r="I219">
            <v>0</v>
          </cell>
        </row>
        <row r="220">
          <cell r="H220">
            <v>1.5193099999999999</v>
          </cell>
          <cell r="I220">
            <v>0</v>
          </cell>
        </row>
        <row r="221">
          <cell r="H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11.597399999999999</v>
          </cell>
          <cell r="I223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8"/>
      <sheetName val="sheet1 (2)"/>
    </sheetNames>
    <sheetDataSet>
      <sheetData sheetId="0"/>
      <sheetData sheetId="1">
        <row r="3">
          <cell r="A3" t="str">
            <v>Row Labels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data"/>
      <sheetName val="INSTALLATIONS-99-00"/>
      <sheetName val="BREAKUP OF O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ap 03-04"/>
      <sheetName val="Discom Details"/>
      <sheetName val="R.Hrs. Since Comm"/>
      <sheetName val="Executive Summary -Thermal"/>
      <sheetName val="Stationwise Thermal &amp; Hydel Gen"/>
      <sheetName val="TWELVE"/>
      <sheetName val="04REL"/>
    </sheetNames>
    <sheetDataSet>
      <sheetData sheetId="0" refreshError="1">
        <row r="721">
          <cell r="F721">
            <v>0.90799276391293349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ve Summary -Thermal"/>
      <sheetName val="MPEB Performance"/>
      <sheetName val="Stationwise Thermal &amp; Hydel Gen"/>
      <sheetName val="Fuel Oil &amp; Aux. Cons."/>
      <sheetName val="TWELVE"/>
      <sheetName val="UGEN"/>
      <sheetName val="Yearly Thermal"/>
      <sheetName val="Yearly Hydel"/>
      <sheetName val="GPUF9196"/>
      <sheetName val="MPSEB90-01MONTHLY GENPLF"/>
      <sheetName val="UNITWISE GEN &amp; FACTORS (S)"/>
      <sheetName val="GENPLF"/>
      <sheetName val="TPI"/>
      <sheetName val="TPI98-99"/>
      <sheetName val="TPI99-00"/>
      <sheetName val="TPI00-01"/>
      <sheetName val="TARGET9197"/>
      <sheetName val="TARGET 97-98"/>
      <sheetName val="TARGET 98-99"/>
      <sheetName val="TARGET 99-00"/>
      <sheetName val="TARGET 00-01"/>
      <sheetName val="Executive Summary _Thermal"/>
      <sheetName val="Stationwise Thermal _ Hydel Gen"/>
      <sheetName val="C.S.GENERATION"/>
      <sheetName val="BREAKUP OF OIL"/>
      <sheetName val="data"/>
      <sheetName val="R.Hrs. Since Comm"/>
      <sheetName val="Salient1"/>
      <sheetName val="Sept "/>
      <sheetName val="04REL"/>
      <sheetName val="DLC"/>
      <sheetName val="agl-pump-sets"/>
      <sheetName val="EG"/>
      <sheetName val="pump-sets(AI)"/>
      <sheetName val="installes-capacity"/>
      <sheetName val="per-capita"/>
      <sheetName val="towns&amp;villages"/>
      <sheetName val="A"/>
      <sheetName val="Coalmine"/>
      <sheetName val="A 3.7"/>
      <sheetName val="Cover"/>
      <sheetName val="Vol IV_b"/>
      <sheetName val="Executive_Summary__Thermal"/>
      <sheetName val="Stationwise_Thermal___Hydel_Gen"/>
      <sheetName val="Executive_Summary_-Thermal"/>
      <sheetName val="MPEB_Performance"/>
      <sheetName val="Stationwise_Thermal_&amp;_Hydel_Gen"/>
      <sheetName val="Fuel_Oil_&amp;_Aux__Cons_"/>
      <sheetName val="Yearly_Thermal"/>
      <sheetName val="Yearly_Hydel"/>
      <sheetName val="MPSEB90-01MONTHLY_GENPLF"/>
      <sheetName val="UNITWISE_GEN_&amp;_FACTORS_(S)"/>
      <sheetName val="TARGET_97-98"/>
      <sheetName val="TARGET_98-99"/>
      <sheetName val="TARGET_99-00"/>
      <sheetName val="TARGET_00-01"/>
      <sheetName val="Assessment Sheet"/>
      <sheetName val="1"/>
      <sheetName val=""/>
      <sheetName val="C_S_GENERATION"/>
      <sheetName val="BREAKUP_OF_OIL"/>
      <sheetName val="R_Hrs__Since_Comm"/>
      <sheetName val="Sept_"/>
      <sheetName val="Executive_Summary__Thermal1"/>
      <sheetName val="Stationwise_Thermal___Hydel_Ge1"/>
      <sheetName val="Executive_Summary_-Thermal1"/>
      <sheetName val="MPEB_Performance1"/>
      <sheetName val="Stationwise_Thermal_&amp;_Hydel_Ge1"/>
      <sheetName val="Fuel_Oil_&amp;_Aux__Cons_1"/>
      <sheetName val="Yearly_Thermal1"/>
      <sheetName val="Yearly_Hydel1"/>
      <sheetName val="MPSEB90-01MONTHLY_GENPLF1"/>
      <sheetName val="UNITWISE_GEN_&amp;_FACTORS_(S)1"/>
      <sheetName val="TARGET_97-981"/>
      <sheetName val="TARGET_98-991"/>
      <sheetName val="TARGET_99-001"/>
      <sheetName val="TARGET_00-011"/>
      <sheetName val="C_S_GENERATION1"/>
      <sheetName val="BREAKUP_OF_OIL1"/>
      <sheetName val="R_Hrs__Since_Comm1"/>
      <sheetName val="Sept_1"/>
      <sheetName val="A_3_7"/>
      <sheetName val="Vol_IV_b"/>
      <sheetName val="a1-continuous"/>
      <sheetName val="Design"/>
      <sheetName val="TTL"/>
      <sheetName val="Ref codes"/>
      <sheetName val="STN WISE EMR"/>
      <sheetName val="Validations"/>
      <sheetName val="OpTrack"/>
      <sheetName val="Setup Variables"/>
      <sheetName val="Balance Sheet"/>
      <sheetName val="Report"/>
      <sheetName val="INSTALLATIONS-99-00"/>
      <sheetName val="qosws "/>
      <sheetName val="cost reco data download"/>
      <sheetName val="Executive_Summary_-Thermal2"/>
      <sheetName val="MPEB_Performance2"/>
      <sheetName val="Stationwise_Thermal_&amp;_Hydel_Ge2"/>
      <sheetName val="Fuel_Oil_&amp;_Aux__Cons_2"/>
      <sheetName val="Yearly_Thermal2"/>
      <sheetName val="Yearly_Hydel2"/>
      <sheetName val="MPSEB90-01MONTHLY_GENPLF2"/>
      <sheetName val="UNITWISE_GEN_&amp;_FACTORS_(S)2"/>
      <sheetName val="TARGET_97-982"/>
      <sheetName val="TARGET_98-992"/>
      <sheetName val="TARGET_99-002"/>
      <sheetName val="TARGET_00-012"/>
      <sheetName val="Executive_Summary__Thermal2"/>
      <sheetName val="Stationwise_Thermal___Hydel_Ge2"/>
      <sheetName val="C_S_GENERATION2"/>
      <sheetName val="BREAKUP_OF_OIL2"/>
      <sheetName val="R_Hrs__Since_Comm2"/>
      <sheetName val="Sept_2"/>
      <sheetName val="Addl.40"/>
      <sheetName val="A_3_71"/>
      <sheetName val="Vol_IV_b1"/>
      <sheetName val="STN_WISE_EMR"/>
      <sheetName val="Executive_Summary_-Thermal3"/>
      <sheetName val="MPEB_Performance3"/>
      <sheetName val="Stationwise_Thermal_&amp;_Hydel_Ge3"/>
      <sheetName val="Fuel_Oil_&amp;_Aux__Cons_3"/>
      <sheetName val="Yearly_Thermal3"/>
      <sheetName val="Yearly_Hydel3"/>
      <sheetName val="MPSEB90-01MONTHLY_GENPLF3"/>
      <sheetName val="UNITWISE_GEN_&amp;_FACTORS_(S)3"/>
      <sheetName val="TARGET_97-983"/>
      <sheetName val="TARGET_98-993"/>
      <sheetName val="TARGET_99-003"/>
      <sheetName val="TARGET_00-013"/>
      <sheetName val="Executive_Summary__Thermal3"/>
      <sheetName val="Stationwise_Thermal___Hydel_Ge3"/>
      <sheetName val="C_S_GENERATION3"/>
      <sheetName val="BREAKUP_OF_OIL3"/>
      <sheetName val="R_Hrs__Since_Comm3"/>
      <sheetName val="Sept_3"/>
      <sheetName val="Assessment_Sheet"/>
      <sheetName val="Ref_codes"/>
      <sheetName val="Setup_Variables"/>
      <sheetName val="Balance_Sheet"/>
      <sheetName val="qosws_"/>
      <sheetName val="cost_reco_data_download"/>
      <sheetName val="timesheet"/>
      <sheetName val="ip assessment_june.08"/>
      <sheetName val="Assessment_Sheet1"/>
      <sheetName val="qosws_1"/>
      <sheetName val="cost_reco_data_download1"/>
      <sheetName val="FIX DATA"/>
      <sheetName val="wt"/>
      <sheetName val="Sheet1"/>
      <sheetName val="7.11 p1"/>
      <sheetName val="Schedule SS4-Old"/>
      <sheetName val="ZKOK6"/>
      <sheetName val="Lead "/>
      <sheetName val="Labour charges"/>
      <sheetName val="Newabstract"/>
      <sheetName val="A2-02-03"/>
      <sheetName val="cls"/>
      <sheetName val="Addl_40"/>
    </sheetNames>
    <sheetDataSet>
      <sheetData sheetId="0" refreshError="1">
        <row r="3">
          <cell r="A3" t="str">
            <v>STATION NAME</v>
          </cell>
        </row>
        <row r="4">
          <cell r="A4">
            <v>0</v>
          </cell>
          <cell r="B4" t="str">
            <v>P A R T I C U L A R S</v>
          </cell>
          <cell r="C4" t="str">
            <v>MW</v>
          </cell>
          <cell r="D4" t="str">
            <v>91-92</v>
          </cell>
          <cell r="E4" t="str">
            <v>92-93</v>
          </cell>
          <cell r="F4" t="str">
            <v>93-94</v>
          </cell>
          <cell r="G4" t="str">
            <v>94-95</v>
          </cell>
          <cell r="H4" t="str">
            <v xml:space="preserve">95-96 </v>
          </cell>
          <cell r="I4" t="str">
            <v>MKwh</v>
          </cell>
          <cell r="J4" t="str">
            <v>%</v>
          </cell>
          <cell r="K4" t="str">
            <v>MW</v>
          </cell>
          <cell r="L4" t="str">
            <v>OP.STOCK</v>
          </cell>
          <cell r="M4" t="str">
            <v>RECIEPT</v>
          </cell>
          <cell r="N4" t="str">
            <v>MT</v>
          </cell>
          <cell r="O4" t="str">
            <v>Kg/kWH</v>
          </cell>
          <cell r="P4" t="str">
            <v>KL</v>
          </cell>
          <cell r="Q4" t="str">
            <v>ml/KWH</v>
          </cell>
        </row>
        <row r="5">
          <cell r="A5">
            <v>1</v>
          </cell>
          <cell r="B5" t="str">
            <v>Thermal  Generation (Including 100 % Satpura )</v>
          </cell>
          <cell r="C5" t="str">
            <v>MU</v>
          </cell>
          <cell r="D5">
            <v>11579.92</v>
          </cell>
          <cell r="E5">
            <v>12363.2</v>
          </cell>
          <cell r="F5">
            <v>13331.49</v>
          </cell>
          <cell r="G5">
            <v>14781.19868</v>
          </cell>
          <cell r="H5">
            <v>16071.35</v>
          </cell>
          <cell r="I5">
            <v>0</v>
          </cell>
          <cell r="J5">
            <v>0</v>
          </cell>
          <cell r="K5">
            <v>57</v>
          </cell>
          <cell r="L5">
            <v>0</v>
          </cell>
          <cell r="M5">
            <v>0</v>
          </cell>
          <cell r="N5">
            <v>277748</v>
          </cell>
          <cell r="O5">
            <v>1.1912334877337452</v>
          </cell>
          <cell r="P5">
            <v>0</v>
          </cell>
          <cell r="Q5">
            <v>0</v>
          </cell>
        </row>
        <row r="6">
          <cell r="A6">
            <v>2</v>
          </cell>
          <cell r="B6" t="str">
            <v xml:space="preserve">Plan Target    </v>
          </cell>
          <cell r="C6" t="str">
            <v>MU</v>
          </cell>
          <cell r="D6">
            <v>13440</v>
          </cell>
          <cell r="E6">
            <v>13240</v>
          </cell>
          <cell r="F6">
            <v>14935</v>
          </cell>
          <cell r="G6">
            <v>14850</v>
          </cell>
          <cell r="H6">
            <v>16620</v>
          </cell>
          <cell r="I6">
            <v>0</v>
          </cell>
          <cell r="J6">
            <v>0</v>
          </cell>
          <cell r="K6">
            <v>60</v>
          </cell>
          <cell r="L6">
            <v>0</v>
          </cell>
          <cell r="M6">
            <v>0</v>
          </cell>
          <cell r="N6">
            <v>71743</v>
          </cell>
          <cell r="O6">
            <v>1.1081711461229535</v>
          </cell>
          <cell r="P6">
            <v>0</v>
          </cell>
          <cell r="Q6">
            <v>0</v>
          </cell>
        </row>
        <row r="7">
          <cell r="A7">
            <v>3</v>
          </cell>
          <cell r="B7" t="str">
            <v>ACHIEVEMENT Percentage of ( 2 )</v>
          </cell>
          <cell r="C7" t="str">
            <v>%</v>
          </cell>
          <cell r="D7">
            <v>86.160119047619048</v>
          </cell>
          <cell r="E7">
            <v>93.377643504531719</v>
          </cell>
          <cell r="F7">
            <v>89.26340810177436</v>
          </cell>
          <cell r="G7">
            <v>99.53669144781145</v>
          </cell>
          <cell r="H7">
            <v>96.698856799037301</v>
          </cell>
          <cell r="I7">
            <v>0</v>
          </cell>
          <cell r="J7">
            <v>0</v>
          </cell>
          <cell r="K7">
            <v>160</v>
          </cell>
          <cell r="L7">
            <v>0</v>
          </cell>
          <cell r="M7">
            <v>0</v>
          </cell>
          <cell r="N7">
            <v>588701</v>
          </cell>
          <cell r="O7">
            <v>0.93894701585377527</v>
          </cell>
          <cell r="P7">
            <v>7154</v>
          </cell>
          <cell r="Q7">
            <v>11.410252320648187</v>
          </cell>
        </row>
        <row r="8">
          <cell r="A8">
            <v>4</v>
          </cell>
          <cell r="B8" t="str">
            <v>Plant    Utilisation    Factor            **</v>
          </cell>
          <cell r="C8" t="str">
            <v>%</v>
          </cell>
          <cell r="D8">
            <v>49.14</v>
          </cell>
          <cell r="E8">
            <v>52.6</v>
          </cell>
          <cell r="F8">
            <v>56.03</v>
          </cell>
          <cell r="G8">
            <v>58.1673864745838</v>
          </cell>
          <cell r="H8">
            <v>59.2</v>
          </cell>
          <cell r="I8">
            <v>119</v>
          </cell>
          <cell r="J8">
            <v>11.529331976941336</v>
          </cell>
          <cell r="K8">
            <v>200</v>
          </cell>
          <cell r="L8">
            <v>0</v>
          </cell>
          <cell r="M8">
            <v>0</v>
          </cell>
          <cell r="N8">
            <v>983703</v>
          </cell>
          <cell r="O8">
            <v>0.95306205493387575</v>
          </cell>
          <cell r="P8">
            <v>4674</v>
          </cell>
          <cell r="Q8">
            <v>4.5284115680860335</v>
          </cell>
        </row>
        <row r="9">
          <cell r="A9">
            <v>5</v>
          </cell>
          <cell r="B9" t="str">
            <v>Plant    Availibility   Factor              **</v>
          </cell>
          <cell r="C9" t="str">
            <v>%</v>
          </cell>
          <cell r="D9">
            <v>66.92</v>
          </cell>
          <cell r="E9">
            <v>71.400000000000006</v>
          </cell>
          <cell r="F9">
            <v>72.040000000000006</v>
          </cell>
          <cell r="G9">
            <v>75.44</v>
          </cell>
          <cell r="H9">
            <v>75.3</v>
          </cell>
          <cell r="I9">
            <v>126</v>
          </cell>
          <cell r="J9">
            <v>12.357181385769627</v>
          </cell>
          <cell r="K9">
            <v>176</v>
          </cell>
          <cell r="L9">
            <v>0</v>
          </cell>
          <cell r="M9">
            <v>0</v>
          </cell>
          <cell r="N9">
            <v>985516</v>
          </cell>
          <cell r="O9">
            <v>0.9665238071887412</v>
          </cell>
          <cell r="P9">
            <v>4737</v>
          </cell>
          <cell r="Q9">
            <v>4.6457117638405334</v>
          </cell>
        </row>
        <row r="10">
          <cell r="A10">
            <v>6</v>
          </cell>
          <cell r="B10" t="str">
            <v>Partial  Unavailability Factor         **</v>
          </cell>
          <cell r="C10" t="str">
            <v>%</v>
          </cell>
          <cell r="D10">
            <v>17.78</v>
          </cell>
          <cell r="E10">
            <v>18.8</v>
          </cell>
          <cell r="F10">
            <v>16</v>
          </cell>
          <cell r="G10">
            <v>17.272613525416201</v>
          </cell>
          <cell r="H10">
            <v>16.16</v>
          </cell>
          <cell r="I10">
            <v>91.84</v>
          </cell>
          <cell r="J10">
            <v>14.733059548254619</v>
          </cell>
          <cell r="K10">
            <v>146</v>
          </cell>
          <cell r="L10">
            <v>0</v>
          </cell>
          <cell r="M10">
            <v>0</v>
          </cell>
          <cell r="N10">
            <v>626484</v>
          </cell>
          <cell r="O10">
            <v>1.0050115503080082</v>
          </cell>
          <cell r="P10">
            <v>6372</v>
          </cell>
          <cell r="Q10">
            <v>10.222022587268993</v>
          </cell>
        </row>
        <row r="11">
          <cell r="A11" t="str">
            <v>a</v>
          </cell>
          <cell r="B11" t="str">
            <v>Main Boiler</v>
          </cell>
          <cell r="C11" t="str">
            <v>%</v>
          </cell>
          <cell r="D11">
            <v>0</v>
          </cell>
          <cell r="E11">
            <v>0.38</v>
          </cell>
          <cell r="F11">
            <v>0.24</v>
          </cell>
          <cell r="G11">
            <v>0.25</v>
          </cell>
          <cell r="H11">
            <v>2.4</v>
          </cell>
          <cell r="I11">
            <v>104.13</v>
          </cell>
          <cell r="J11">
            <v>14.347718253968255</v>
          </cell>
          <cell r="K11">
            <v>192</v>
          </cell>
          <cell r="L11">
            <v>0</v>
          </cell>
          <cell r="M11">
            <v>0</v>
          </cell>
          <cell r="N11">
            <v>745282</v>
          </cell>
          <cell r="O11">
            <v>1.0268986992945326</v>
          </cell>
          <cell r="P11">
            <v>7889</v>
          </cell>
          <cell r="Q11">
            <v>10.869984567901234</v>
          </cell>
        </row>
        <row r="12">
          <cell r="A12" t="str">
            <v>b</v>
          </cell>
          <cell r="B12" t="str">
            <v>Boiler Auxiliaries(Mainly Mills)</v>
          </cell>
          <cell r="C12" t="str">
            <v>%</v>
          </cell>
          <cell r="D12">
            <v>2.1352047355439101</v>
          </cell>
          <cell r="E12">
            <v>0.82</v>
          </cell>
          <cell r="F12">
            <v>1.03</v>
          </cell>
          <cell r="G12">
            <v>0.57999999999999996</v>
          </cell>
          <cell r="H12">
            <v>5.0999999999999996</v>
          </cell>
          <cell r="I12">
            <v>102.85735</v>
          </cell>
          <cell r="J12">
            <v>14.163777196364638</v>
          </cell>
          <cell r="K12">
            <v>164</v>
          </cell>
          <cell r="L12">
            <v>0</v>
          </cell>
          <cell r="M12">
            <v>0</v>
          </cell>
          <cell r="N12">
            <v>747152</v>
          </cell>
          <cell r="O12">
            <v>1.0288515560451665</v>
          </cell>
          <cell r="P12">
            <v>6596.07</v>
          </cell>
          <cell r="Q12">
            <v>9.0829936656568435</v>
          </cell>
        </row>
        <row r="13">
          <cell r="A13" t="str">
            <v>c</v>
          </cell>
          <cell r="B13" t="str">
            <v>Turbine</v>
          </cell>
          <cell r="C13" t="str">
            <v>%</v>
          </cell>
          <cell r="D13">
            <v>0.30946718340726254</v>
          </cell>
          <cell r="E13">
            <v>1.1200000000000001</v>
          </cell>
          <cell r="F13">
            <v>1.37</v>
          </cell>
          <cell r="G13">
            <v>0.28000000000000003</v>
          </cell>
          <cell r="H13">
            <v>0.8</v>
          </cell>
          <cell r="I13">
            <v>111.1</v>
          </cell>
          <cell r="J13">
            <v>13.938025341864257</v>
          </cell>
          <cell r="K13">
            <v>182</v>
          </cell>
          <cell r="L13">
            <v>0</v>
          </cell>
          <cell r="M13">
            <v>0</v>
          </cell>
          <cell r="N13">
            <v>830584</v>
          </cell>
          <cell r="O13">
            <v>1.0420072763768662</v>
          </cell>
          <cell r="P13">
            <v>10237</v>
          </cell>
          <cell r="Q13">
            <v>12.842805168736669</v>
          </cell>
        </row>
        <row r="14">
          <cell r="A14" t="str">
            <v>d</v>
          </cell>
          <cell r="B14" t="str">
            <v>Turbine Auxiliaries</v>
          </cell>
          <cell r="C14" t="str">
            <v>%</v>
          </cell>
          <cell r="D14">
            <v>1.1834191455446403</v>
          </cell>
          <cell r="E14">
            <v>0.81</v>
          </cell>
          <cell r="F14">
            <v>0.54</v>
          </cell>
          <cell r="G14">
            <v>0.21</v>
          </cell>
          <cell r="H14">
            <v>0.6</v>
          </cell>
          <cell r="I14">
            <v>127</v>
          </cell>
          <cell r="J14">
            <v>12.480345911949685</v>
          </cell>
          <cell r="K14">
            <v>192</v>
          </cell>
          <cell r="L14">
            <v>0</v>
          </cell>
          <cell r="M14">
            <v>0</v>
          </cell>
          <cell r="N14">
            <v>1055897</v>
          </cell>
          <cell r="O14">
            <v>1.0376346305031448</v>
          </cell>
          <cell r="P14">
            <v>6774</v>
          </cell>
          <cell r="Q14">
            <v>6.6568396226415096</v>
          </cell>
        </row>
        <row r="15">
          <cell r="A15" t="str">
            <v>e</v>
          </cell>
          <cell r="B15" t="str">
            <v>Generator</v>
          </cell>
          <cell r="C15" t="str">
            <v>%</v>
          </cell>
          <cell r="D15">
            <v>0.23316136939653051</v>
          </cell>
          <cell r="E15">
            <v>0.36</v>
          </cell>
          <cell r="F15">
            <v>0.69</v>
          </cell>
          <cell r="G15">
            <v>0.93</v>
          </cell>
          <cell r="H15">
            <v>0.3</v>
          </cell>
          <cell r="I15">
            <v>128.80000000000001</v>
          </cell>
          <cell r="J15">
            <v>11.592115921159214</v>
          </cell>
          <cell r="K15">
            <v>196</v>
          </cell>
          <cell r="L15">
            <v>0</v>
          </cell>
          <cell r="M15">
            <v>0</v>
          </cell>
          <cell r="N15">
            <v>1098156</v>
          </cell>
          <cell r="O15">
            <v>0.98835028350283505</v>
          </cell>
          <cell r="P15">
            <v>6387</v>
          </cell>
          <cell r="Q15">
            <v>5.7483574835748366</v>
          </cell>
        </row>
        <row r="16">
          <cell r="A16" t="str">
            <v>f</v>
          </cell>
          <cell r="B16" t="str">
            <v>Electrical</v>
          </cell>
          <cell r="C16" t="str">
            <v>%</v>
          </cell>
          <cell r="D16">
            <v>0.46916617012716505</v>
          </cell>
          <cell r="E16">
            <v>0.28000000000000003</v>
          </cell>
          <cell r="F16">
            <v>0.28999999999999998</v>
          </cell>
          <cell r="G16">
            <v>1.78</v>
          </cell>
          <cell r="H16">
            <v>0.8</v>
          </cell>
          <cell r="I16">
            <v>132.66300000000001</v>
          </cell>
          <cell r="J16">
            <v>11.803283064193247</v>
          </cell>
          <cell r="K16">
            <v>190</v>
          </cell>
          <cell r="L16">
            <v>0</v>
          </cell>
          <cell r="M16">
            <v>0</v>
          </cell>
          <cell r="N16">
            <v>1049273</v>
          </cell>
          <cell r="O16">
            <v>0.93355843231460478</v>
          </cell>
          <cell r="P16">
            <v>5874</v>
          </cell>
          <cell r="Q16">
            <v>5.2262111303883625</v>
          </cell>
        </row>
        <row r="17">
          <cell r="A17" t="str">
            <v>g</v>
          </cell>
          <cell r="B17" t="str">
            <v>Coal related (Quality ,Quantity ,Handling ,wet coal)</v>
          </cell>
          <cell r="C17" t="str">
            <v>%</v>
          </cell>
          <cell r="D17">
            <v>3.0365300291812445</v>
          </cell>
          <cell r="E17">
            <v>0.33</v>
          </cell>
          <cell r="F17">
            <v>0.12</v>
          </cell>
          <cell r="G17">
            <v>0.47</v>
          </cell>
          <cell r="H17">
            <v>5.8</v>
          </cell>
          <cell r="I17">
            <v>98.7</v>
          </cell>
          <cell r="J17">
            <v>11.927636587753327</v>
          </cell>
          <cell r="K17">
            <v>188</v>
          </cell>
          <cell r="L17">
            <v>0</v>
          </cell>
          <cell r="M17">
            <v>0</v>
          </cell>
          <cell r="N17">
            <v>770211</v>
          </cell>
          <cell r="O17">
            <v>0.93077982815502303</v>
          </cell>
          <cell r="P17">
            <v>3594</v>
          </cell>
          <cell r="Q17">
            <v>4.3432549033825181</v>
          </cell>
        </row>
        <row r="18">
          <cell r="A18" t="str">
            <v>h</v>
          </cell>
          <cell r="B18" t="str">
            <v>Others</v>
          </cell>
          <cell r="C18" t="str">
            <v>%</v>
          </cell>
          <cell r="D18">
            <v>2.2070544258220908</v>
          </cell>
          <cell r="E18">
            <v>3.85</v>
          </cell>
          <cell r="F18">
            <v>1.23</v>
          </cell>
          <cell r="G18">
            <v>1</v>
          </cell>
          <cell r="H18">
            <v>0.5</v>
          </cell>
          <cell r="I18">
            <v>123.9</v>
          </cell>
          <cell r="J18">
            <v>12.5</v>
          </cell>
          <cell r="K18">
            <v>172</v>
          </cell>
          <cell r="L18">
            <v>0</v>
          </cell>
          <cell r="M18">
            <v>0</v>
          </cell>
          <cell r="N18">
            <v>945093</v>
          </cell>
          <cell r="O18">
            <v>0.95</v>
          </cell>
          <cell r="P18">
            <v>4874</v>
          </cell>
          <cell r="Q18">
            <v>4.9162800080693971</v>
          </cell>
        </row>
        <row r="19">
          <cell r="A19">
            <v>7</v>
          </cell>
          <cell r="B19" t="str">
            <v xml:space="preserve">Planned  Outage         Rate          </v>
          </cell>
          <cell r="C19" t="str">
            <v>MU</v>
          </cell>
          <cell r="D19">
            <v>3672.14</v>
          </cell>
          <cell r="E19">
            <v>3192.88</v>
          </cell>
          <cell r="F19">
            <v>3765.67</v>
          </cell>
          <cell r="G19">
            <v>2144.02</v>
          </cell>
          <cell r="H19">
            <v>3421.66</v>
          </cell>
          <cell r="I19">
            <v>107.73</v>
          </cell>
          <cell r="J19">
            <v>12.12</v>
          </cell>
          <cell r="K19">
            <v>180</v>
          </cell>
          <cell r="L19">
            <v>0</v>
          </cell>
          <cell r="M19">
            <v>0</v>
          </cell>
          <cell r="N19">
            <v>852784</v>
          </cell>
          <cell r="O19">
            <v>0.95899999999999996</v>
          </cell>
          <cell r="P19">
            <v>3494</v>
          </cell>
          <cell r="Q19">
            <v>3.93</v>
          </cell>
        </row>
        <row r="20">
          <cell r="A20" t="str">
            <v>a</v>
          </cell>
          <cell r="B20">
            <v>0</v>
          </cell>
          <cell r="C20" t="str">
            <v>No</v>
          </cell>
          <cell r="D20">
            <v>18</v>
          </cell>
          <cell r="E20">
            <v>23</v>
          </cell>
          <cell r="F20">
            <v>20</v>
          </cell>
          <cell r="G20">
            <v>24</v>
          </cell>
          <cell r="H20">
            <v>23</v>
          </cell>
          <cell r="I20">
            <v>118.3586</v>
          </cell>
          <cell r="J20">
            <v>11.988607114621157</v>
          </cell>
          <cell r="K20">
            <v>185.2</v>
          </cell>
          <cell r="L20">
            <v>0</v>
          </cell>
          <cell r="M20">
            <v>0</v>
          </cell>
          <cell r="N20">
            <v>943103.4</v>
          </cell>
          <cell r="O20">
            <v>0.95233770879449242</v>
          </cell>
          <cell r="P20">
            <v>4844.6000000000004</v>
          </cell>
          <cell r="Q20">
            <v>4.832820705083023</v>
          </cell>
        </row>
        <row r="21">
          <cell r="A21" t="str">
            <v>b</v>
          </cell>
          <cell r="B21" t="str">
            <v xml:space="preserve">                                                       **</v>
          </cell>
          <cell r="C21" t="str">
            <v>%</v>
          </cell>
          <cell r="D21">
            <v>16</v>
          </cell>
          <cell r="E21">
            <v>13.59</v>
          </cell>
          <cell r="F21">
            <v>16.079999999999998</v>
          </cell>
          <cell r="G21">
            <v>12.209376208374712</v>
          </cell>
          <cell r="H21">
            <v>12.6</v>
          </cell>
          <cell r="I21">
            <v>0</v>
          </cell>
          <cell r="J21">
            <v>0</v>
          </cell>
          <cell r="K21">
            <v>212</v>
          </cell>
          <cell r="L21">
            <v>0</v>
          </cell>
          <cell r="M21">
            <v>0</v>
          </cell>
          <cell r="N21">
            <v>978858</v>
          </cell>
          <cell r="O21">
            <v>0.9104724167759578</v>
          </cell>
          <cell r="P21">
            <v>19275</v>
          </cell>
          <cell r="Q21">
            <v>17.928398024388205</v>
          </cell>
        </row>
        <row r="22">
          <cell r="A22">
            <v>8</v>
          </cell>
          <cell r="B22" t="str">
            <v xml:space="preserve">Forced   Outage   </v>
          </cell>
          <cell r="C22" t="str">
            <v>MU</v>
          </cell>
          <cell r="D22">
            <v>4054.2</v>
          </cell>
          <cell r="E22">
            <v>3528.19</v>
          </cell>
          <cell r="F22">
            <v>2780.85</v>
          </cell>
          <cell r="G22">
            <v>3161.67</v>
          </cell>
          <cell r="H22">
            <v>3281.99</v>
          </cell>
          <cell r="I22">
            <v>114</v>
          </cell>
          <cell r="J22">
            <v>9.5494182393888369</v>
          </cell>
          <cell r="K22">
            <v>224</v>
          </cell>
          <cell r="L22">
            <v>0</v>
          </cell>
          <cell r="M22">
            <v>0</v>
          </cell>
          <cell r="N22">
            <v>1094158</v>
          </cell>
          <cell r="O22">
            <v>0.916541435260808</v>
          </cell>
          <cell r="P22">
            <v>18208</v>
          </cell>
          <cell r="Q22">
            <v>15.252263798490523</v>
          </cell>
        </row>
        <row r="23">
          <cell r="A23" t="str">
            <v>a</v>
          </cell>
          <cell r="B23" t="str">
            <v>90-91</v>
          </cell>
          <cell r="C23" t="str">
            <v>No</v>
          </cell>
          <cell r="D23">
            <v>838</v>
          </cell>
          <cell r="E23">
            <v>793</v>
          </cell>
          <cell r="F23">
            <v>756</v>
          </cell>
          <cell r="G23">
            <v>935</v>
          </cell>
          <cell r="H23">
            <v>1031</v>
          </cell>
          <cell r="I23">
            <v>113</v>
          </cell>
          <cell r="J23">
            <v>9.9372108975148166</v>
          </cell>
          <cell r="K23">
            <v>215</v>
          </cell>
          <cell r="L23">
            <v>0</v>
          </cell>
          <cell r="M23">
            <v>0</v>
          </cell>
          <cell r="N23">
            <v>1065421</v>
          </cell>
          <cell r="O23">
            <v>0.93693036917178185</v>
          </cell>
          <cell r="P23">
            <v>14929</v>
          </cell>
          <cell r="Q23">
            <v>13.128550574247672</v>
          </cell>
        </row>
        <row r="24">
          <cell r="A24" t="str">
            <v>b</v>
          </cell>
          <cell r="B24" t="str">
            <v xml:space="preserve">                                                      **</v>
          </cell>
          <cell r="C24" t="str">
            <v>%</v>
          </cell>
          <cell r="D24">
            <v>17.079999999999998</v>
          </cell>
          <cell r="E24">
            <v>15.01</v>
          </cell>
          <cell r="F24">
            <v>11.88</v>
          </cell>
          <cell r="G24">
            <v>12.35</v>
          </cell>
          <cell r="H24">
            <v>12.08</v>
          </cell>
          <cell r="I24">
            <v>93.49</v>
          </cell>
          <cell r="J24">
            <v>10.99106513049612</v>
          </cell>
          <cell r="K24">
            <v>218</v>
          </cell>
          <cell r="L24">
            <v>0</v>
          </cell>
          <cell r="M24">
            <v>0</v>
          </cell>
          <cell r="N24">
            <v>821535</v>
          </cell>
          <cell r="O24">
            <v>0.96583000235128147</v>
          </cell>
          <cell r="P24">
            <v>13865</v>
          </cell>
          <cell r="Q24">
            <v>16.300258640959321</v>
          </cell>
        </row>
        <row r="25">
          <cell r="A25" t="str">
            <v>c</v>
          </cell>
          <cell r="B25" t="str">
            <v>Boiler Tube Leakages</v>
          </cell>
          <cell r="C25" t="str">
            <v>MU</v>
          </cell>
          <cell r="D25">
            <v>1507</v>
          </cell>
          <cell r="E25">
            <v>1373.19</v>
          </cell>
          <cell r="F25">
            <v>1286</v>
          </cell>
          <cell r="G25">
            <v>1722</v>
          </cell>
          <cell r="H25">
            <v>2009.66</v>
          </cell>
          <cell r="I25">
            <v>93.94</v>
          </cell>
          <cell r="J25">
            <v>10.841941254544405</v>
          </cell>
          <cell r="K25">
            <v>220</v>
          </cell>
          <cell r="L25">
            <v>0</v>
          </cell>
          <cell r="M25">
            <v>0</v>
          </cell>
          <cell r="N25">
            <v>837244</v>
          </cell>
          <cell r="O25">
            <v>0.96629234231634831</v>
          </cell>
          <cell r="P25">
            <v>13463</v>
          </cell>
          <cell r="Q25">
            <v>15.538115298055283</v>
          </cell>
        </row>
        <row r="26">
          <cell r="A26" t="str">
            <v>d</v>
          </cell>
          <cell r="B26" t="str">
            <v>93-94</v>
          </cell>
          <cell r="C26" t="str">
            <v>No</v>
          </cell>
          <cell r="D26">
            <v>167</v>
          </cell>
          <cell r="E26">
            <v>188</v>
          </cell>
          <cell r="F26">
            <v>192</v>
          </cell>
          <cell r="G26">
            <v>240</v>
          </cell>
          <cell r="H26">
            <v>273</v>
          </cell>
          <cell r="I26">
            <v>106.832292</v>
          </cell>
          <cell r="J26">
            <v>10.580209698168929</v>
          </cell>
          <cell r="K26">
            <v>216</v>
          </cell>
          <cell r="L26">
            <v>0</v>
          </cell>
          <cell r="M26">
            <v>0</v>
          </cell>
          <cell r="N26">
            <v>1033657</v>
          </cell>
          <cell r="O26">
            <v>1.0236893369263482</v>
          </cell>
          <cell r="P26">
            <v>9864.48</v>
          </cell>
          <cell r="Q26">
            <v>9.7693557827434265</v>
          </cell>
        </row>
        <row r="27">
          <cell r="A27" t="str">
            <v>e</v>
          </cell>
          <cell r="B27" t="str">
            <v>94-95</v>
          </cell>
          <cell r="C27" t="str">
            <v>%</v>
          </cell>
          <cell r="D27">
            <v>6.3955985380519014</v>
          </cell>
          <cell r="E27">
            <v>5.829559290259148</v>
          </cell>
          <cell r="F27">
            <v>5.4781122578512509</v>
          </cell>
          <cell r="G27">
            <v>6.4055165111673595</v>
          </cell>
          <cell r="H27">
            <v>7.398106058932755</v>
          </cell>
          <cell r="I27">
            <v>121.3</v>
          </cell>
          <cell r="J27">
            <v>10.99728014505893</v>
          </cell>
          <cell r="K27">
            <v>217</v>
          </cell>
          <cell r="L27">
            <v>0</v>
          </cell>
          <cell r="M27">
            <v>0</v>
          </cell>
          <cell r="N27">
            <v>1127339</v>
          </cell>
          <cell r="O27">
            <v>1.0220661831368993</v>
          </cell>
          <cell r="P27">
            <v>19357</v>
          </cell>
          <cell r="Q27">
            <v>17.5494106980961</v>
          </cell>
        </row>
        <row r="28">
          <cell r="A28">
            <v>9</v>
          </cell>
          <cell r="B28" t="str">
            <v>Total          Coal           Consumption</v>
          </cell>
          <cell r="C28" t="str">
            <v>1000MT</v>
          </cell>
          <cell r="D28">
            <v>9628</v>
          </cell>
          <cell r="E28">
            <v>10365</v>
          </cell>
          <cell r="F28">
            <v>10889.111999999999</v>
          </cell>
          <cell r="G28">
            <v>12127.994971999999</v>
          </cell>
          <cell r="H28">
            <v>13030.226000000001</v>
          </cell>
          <cell r="I28">
            <v>119.5</v>
          </cell>
          <cell r="J28">
            <v>10.722296994167788</v>
          </cell>
          <cell r="K28">
            <v>214</v>
          </cell>
          <cell r="L28">
            <v>0</v>
          </cell>
          <cell r="M28">
            <v>0</v>
          </cell>
          <cell r="N28">
            <v>1148422</v>
          </cell>
          <cell r="O28">
            <v>1.0304369672498879</v>
          </cell>
          <cell r="P28">
            <v>9390</v>
          </cell>
          <cell r="Q28">
            <v>8.4253028263795429</v>
          </cell>
        </row>
        <row r="29">
          <cell r="A29">
            <v>10</v>
          </cell>
          <cell r="B29" t="str">
            <v xml:space="preserve">COST OF  Coal consumed @ Rs 800 /MT </v>
          </cell>
          <cell r="C29" t="str">
            <v>Cr Rs.</v>
          </cell>
          <cell r="D29">
            <v>770.24</v>
          </cell>
          <cell r="E29">
            <v>829.2</v>
          </cell>
          <cell r="F29">
            <v>871.12896000000001</v>
          </cell>
          <cell r="G29">
            <v>970.23959775999992</v>
          </cell>
          <cell r="H29">
            <v>1042.4180799999999</v>
          </cell>
          <cell r="I29">
            <v>130.69999999999999</v>
          </cell>
          <cell r="J29">
            <v>10.363967964475457</v>
          </cell>
          <cell r="K29">
            <v>217</v>
          </cell>
          <cell r="L29">
            <v>0</v>
          </cell>
          <cell r="M29">
            <v>0</v>
          </cell>
          <cell r="N29">
            <v>1215835</v>
          </cell>
          <cell r="O29">
            <v>0.96410673221790499</v>
          </cell>
          <cell r="P29">
            <v>7474</v>
          </cell>
          <cell r="Q29">
            <v>5.9265720402822932</v>
          </cell>
        </row>
        <row r="30">
          <cell r="A30">
            <v>11</v>
          </cell>
          <cell r="B30" t="str">
            <v>Specific    Coal           Consumption</v>
          </cell>
          <cell r="C30" t="str">
            <v>Kg/Kwh</v>
          </cell>
          <cell r="D30">
            <v>0.83</v>
          </cell>
          <cell r="E30">
            <v>0.8</v>
          </cell>
          <cell r="F30">
            <v>0.81679632209152919</v>
          </cell>
          <cell r="G30">
            <v>0.82050145151015585</v>
          </cell>
          <cell r="H30">
            <v>0.81</v>
          </cell>
          <cell r="I30">
            <v>139.19800000000001</v>
          </cell>
          <cell r="J30">
            <v>10.294415643003468</v>
          </cell>
          <cell r="K30">
            <v>213</v>
          </cell>
          <cell r="L30">
            <v>0</v>
          </cell>
          <cell r="M30">
            <v>0</v>
          </cell>
          <cell r="N30">
            <v>1152800</v>
          </cell>
          <cell r="O30">
            <v>0.85255552186485428</v>
          </cell>
          <cell r="P30">
            <v>6231</v>
          </cell>
          <cell r="Q30">
            <v>4.6081483837091488</v>
          </cell>
        </row>
        <row r="31">
          <cell r="A31">
            <v>12</v>
          </cell>
          <cell r="B31" t="str">
            <v>Total          Fuel Oil     Consumption</v>
          </cell>
          <cell r="C31" t="str">
            <v>1000KL</v>
          </cell>
          <cell r="D31">
            <v>147</v>
          </cell>
          <cell r="E31">
            <v>178</v>
          </cell>
          <cell r="F31">
            <v>144.66900000000001</v>
          </cell>
          <cell r="G31">
            <v>185.24459685843499</v>
          </cell>
          <cell r="H31">
            <v>124.101</v>
          </cell>
          <cell r="I31">
            <v>104.9</v>
          </cell>
          <cell r="J31">
            <v>10.818224944826023</v>
          </cell>
          <cell r="K31">
            <v>205</v>
          </cell>
          <cell r="L31">
            <v>0</v>
          </cell>
          <cell r="M31">
            <v>0</v>
          </cell>
          <cell r="N31">
            <v>842753</v>
          </cell>
          <cell r="O31">
            <v>0.86912216653259911</v>
          </cell>
          <cell r="P31">
            <v>4062</v>
          </cell>
          <cell r="Q31">
            <v>4.1890972093311056</v>
          </cell>
        </row>
        <row r="32">
          <cell r="A32">
            <v>13</v>
          </cell>
          <cell r="B32" t="str">
            <v>COST OF  Fuel oil consumed  @ Rs 7500 per MT</v>
          </cell>
          <cell r="C32" t="str">
            <v>Cr Rs.</v>
          </cell>
          <cell r="D32">
            <v>110.25</v>
          </cell>
          <cell r="E32">
            <v>133.5</v>
          </cell>
          <cell r="F32">
            <v>108.50174999999999</v>
          </cell>
          <cell r="G32">
            <v>138.93344764382627</v>
          </cell>
          <cell r="H32">
            <v>93.075749999999999</v>
          </cell>
          <cell r="I32">
            <v>136.1</v>
          </cell>
          <cell r="J32">
            <v>10.1</v>
          </cell>
          <cell r="K32">
            <v>208</v>
          </cell>
          <cell r="L32">
            <v>0</v>
          </cell>
          <cell r="M32">
            <v>0</v>
          </cell>
          <cell r="N32">
            <v>1212963</v>
          </cell>
          <cell r="O32">
            <v>0.9</v>
          </cell>
          <cell r="P32">
            <v>5019</v>
          </cell>
          <cell r="Q32">
            <v>3.72</v>
          </cell>
        </row>
        <row r="33">
          <cell r="A33">
            <v>14</v>
          </cell>
          <cell r="B33" t="str">
            <v xml:space="preserve">Specific    Fuel Oil      Consumption </v>
          </cell>
          <cell r="C33" t="str">
            <v>ml/Kwh</v>
          </cell>
          <cell r="D33">
            <v>12.72</v>
          </cell>
          <cell r="E33">
            <v>14.43</v>
          </cell>
          <cell r="F33">
            <v>10.851675244102497</v>
          </cell>
          <cell r="G33">
            <v>12.532447528026529</v>
          </cell>
          <cell r="H33">
            <v>7.72</v>
          </cell>
          <cell r="I33">
            <v>128.52000000000001</v>
          </cell>
          <cell r="J33">
            <v>9.93</v>
          </cell>
          <cell r="K33">
            <v>206</v>
          </cell>
          <cell r="L33">
            <v>0</v>
          </cell>
          <cell r="M33">
            <v>0</v>
          </cell>
          <cell r="N33">
            <v>1151942</v>
          </cell>
          <cell r="O33">
            <v>0.89</v>
          </cell>
          <cell r="P33">
            <v>5085</v>
          </cell>
          <cell r="Q33">
            <v>3.93</v>
          </cell>
        </row>
        <row r="34">
          <cell r="A34">
            <v>15</v>
          </cell>
          <cell r="B34" t="str">
            <v>Cost of  Fuels  per  Kwh  Generated</v>
          </cell>
          <cell r="C34" t="str">
            <v>Paise</v>
          </cell>
          <cell r="D34">
            <v>76.035931163600438</v>
          </cell>
          <cell r="E34">
            <v>77.868189465510554</v>
          </cell>
          <cell r="F34">
            <v>73.482462200399212</v>
          </cell>
          <cell r="G34">
            <v>75.039451766832357</v>
          </cell>
          <cell r="H34">
            <v>70.653294838330311</v>
          </cell>
          <cell r="I34">
            <v>127.8836</v>
          </cell>
          <cell r="J34">
            <v>10.301321710460989</v>
          </cell>
          <cell r="K34">
            <v>209.8</v>
          </cell>
          <cell r="L34">
            <v>0</v>
          </cell>
          <cell r="M34">
            <v>0</v>
          </cell>
          <cell r="N34">
            <v>1115258.6000000001</v>
          </cell>
          <cell r="O34">
            <v>0.89515688412307171</v>
          </cell>
          <cell r="P34">
            <v>5574.2</v>
          </cell>
          <cell r="Q34">
            <v>4.4747635266645087</v>
          </cell>
        </row>
        <row r="35">
          <cell r="A35">
            <v>16</v>
          </cell>
          <cell r="B35" t="str">
            <v>Thermal  Auxiliary Consumption   Total</v>
          </cell>
          <cell r="C35" t="str">
            <v>MU</v>
          </cell>
          <cell r="D35">
            <v>1235.3499999999999</v>
          </cell>
          <cell r="E35">
            <v>1288.0999999999999</v>
          </cell>
          <cell r="F35">
            <v>1394.5</v>
          </cell>
          <cell r="G35">
            <v>1558.7317929999999</v>
          </cell>
          <cell r="H35">
            <v>1648.2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1845307</v>
          </cell>
          <cell r="O35">
            <v>0.95352383412995734</v>
          </cell>
          <cell r="P35">
            <v>26429</v>
          </cell>
          <cell r="Q35">
            <v>13.656633509882445</v>
          </cell>
        </row>
        <row r="36">
          <cell r="A36">
            <v>17</v>
          </cell>
          <cell r="B36" t="str">
            <v>Thermal  Auxiliary Consumption   Percentage</v>
          </cell>
          <cell r="C36" t="str">
            <v>%</v>
          </cell>
          <cell r="D36">
            <v>10.67</v>
          </cell>
          <cell r="E36">
            <v>10.4</v>
          </cell>
          <cell r="F36">
            <v>10.449094587326698</v>
          </cell>
          <cell r="G36">
            <v>10.545367982294113</v>
          </cell>
          <cell r="H36">
            <v>10.255516804748822</v>
          </cell>
          <cell r="I36">
            <v>233</v>
          </cell>
          <cell r="J36">
            <v>10.171652085843506</v>
          </cell>
          <cell r="K36">
            <v>0</v>
          </cell>
          <cell r="L36">
            <v>126109</v>
          </cell>
          <cell r="M36">
            <v>2052076</v>
          </cell>
          <cell r="N36">
            <v>2149604</v>
          </cell>
          <cell r="O36">
            <v>0.93841304765397171</v>
          </cell>
          <cell r="P36">
            <v>22882</v>
          </cell>
          <cell r="Q36">
            <v>9.9891735205266574</v>
          </cell>
        </row>
        <row r="37">
          <cell r="A37">
            <v>18</v>
          </cell>
          <cell r="B37" t="str">
            <v>Cost of  Fuels  per  Kwh  sent out</v>
          </cell>
          <cell r="C37" t="str">
            <v>Paise</v>
          </cell>
          <cell r="D37">
            <v>85.116152725536196</v>
          </cell>
          <cell r="E37">
            <v>86.924723027331581</v>
          </cell>
          <cell r="F37">
            <v>82.066811650173122</v>
          </cell>
          <cell r="G37">
            <v>83.885484825402543</v>
          </cell>
          <cell r="H37">
            <v>78.727173328988457</v>
          </cell>
          <cell r="I37">
            <v>239</v>
          </cell>
          <cell r="J37">
            <v>11.081282832357346</v>
          </cell>
          <cell r="K37">
            <v>0</v>
          </cell>
          <cell r="L37">
            <v>140564</v>
          </cell>
          <cell r="M37">
            <v>1960713</v>
          </cell>
          <cell r="N37">
            <v>2050937</v>
          </cell>
          <cell r="O37">
            <v>0.9509210447006895</v>
          </cell>
          <cell r="P37">
            <v>19666</v>
          </cell>
          <cell r="Q37">
            <v>9.1181802586250864</v>
          </cell>
        </row>
        <row r="38">
          <cell r="A38" t="str">
            <v>Note :-</v>
          </cell>
          <cell r="B38" t="str">
            <v>91-92</v>
          </cell>
          <cell r="C38">
            <v>400</v>
          </cell>
          <cell r="D38">
            <v>2040</v>
          </cell>
          <cell r="E38">
            <v>1473.96</v>
          </cell>
          <cell r="F38">
            <v>72.252941176470586</v>
          </cell>
          <cell r="G38">
            <v>58.622000000000007</v>
          </cell>
          <cell r="H38">
            <v>41.950136612021858</v>
          </cell>
          <cell r="I38">
            <v>185.32999999999998</v>
          </cell>
          <cell r="J38">
            <v>12.573611224185187</v>
          </cell>
          <cell r="K38">
            <v>0</v>
          </cell>
          <cell r="L38">
            <v>106295</v>
          </cell>
          <cell r="M38">
            <v>1485028</v>
          </cell>
          <cell r="N38">
            <v>1448019</v>
          </cell>
          <cell r="O38">
            <v>0.98240047219734594</v>
          </cell>
          <cell r="P38">
            <v>20237</v>
          </cell>
          <cell r="Q38">
            <v>13.729680588347037</v>
          </cell>
        </row>
        <row r="39">
          <cell r="A39">
            <v>1</v>
          </cell>
          <cell r="B39" t="str">
            <v>In 1994-95 &amp;1999-2000specific oil consumption is more due to stablisation of both units of Sanjay Gandhi thermal Power Station.</v>
          </cell>
          <cell r="C39">
            <v>400</v>
          </cell>
          <cell r="D39">
            <v>1940</v>
          </cell>
          <cell r="E39">
            <v>1592.21</v>
          </cell>
          <cell r="F39">
            <v>82.072680412371128</v>
          </cell>
          <cell r="G39">
            <v>60.6</v>
          </cell>
          <cell r="H39">
            <v>45.439783105022833</v>
          </cell>
          <cell r="I39">
            <v>198.07</v>
          </cell>
          <cell r="J39">
            <v>12.439941967454041</v>
          </cell>
          <cell r="K39">
            <v>0</v>
          </cell>
          <cell r="L39">
            <v>138478</v>
          </cell>
          <cell r="M39">
            <v>1460489</v>
          </cell>
          <cell r="N39">
            <v>1582526</v>
          </cell>
          <cell r="O39">
            <v>0.99391788771581635</v>
          </cell>
          <cell r="P39">
            <v>21352</v>
          </cell>
          <cell r="Q39">
            <v>13.410291356039718</v>
          </cell>
        </row>
        <row r="40">
          <cell r="A40">
            <v>2</v>
          </cell>
          <cell r="B40" t="str">
            <v xml:space="preserve"> Heavy and unprcedented rains all over resulting in wet coal problems in thermal stations.</v>
          </cell>
          <cell r="C40">
            <v>400</v>
          </cell>
          <cell r="D40">
            <v>2050</v>
          </cell>
          <cell r="E40">
            <v>1735.9369999999999</v>
          </cell>
          <cell r="F40">
            <v>84.679853658536572</v>
          </cell>
          <cell r="G40">
            <v>64.925298630136979</v>
          </cell>
          <cell r="H40">
            <v>49.541581050228309</v>
          </cell>
          <cell r="I40">
            <v>209.68964199999999</v>
          </cell>
          <cell r="J40">
            <v>12.079334791527572</v>
          </cell>
          <cell r="K40">
            <v>0</v>
          </cell>
          <cell r="L40">
            <v>55118</v>
          </cell>
          <cell r="M40">
            <v>1778517</v>
          </cell>
          <cell r="N40">
            <v>1780809</v>
          </cell>
          <cell r="O40">
            <v>1.0258488643309061</v>
          </cell>
          <cell r="P40">
            <v>16460.55</v>
          </cell>
          <cell r="Q40">
            <v>9.482227753656959</v>
          </cell>
        </row>
        <row r="41">
          <cell r="A41">
            <v>3</v>
          </cell>
          <cell r="B41" t="str">
            <v>Considering SGTPS # 1 wef :  01.01.95  , # 2 wef : 01.04.95 ,.# 3 w.e.f : 01.09.99&amp; # 4 w.e.f : 01.04.2000.</v>
          </cell>
          <cell r="C41">
            <v>400</v>
          </cell>
          <cell r="D41">
            <v>2000</v>
          </cell>
          <cell r="E41">
            <v>1900.1</v>
          </cell>
          <cell r="F41">
            <v>95.004999999999995</v>
          </cell>
          <cell r="G41">
            <v>72.78</v>
          </cell>
          <cell r="H41">
            <v>54.226598173515981</v>
          </cell>
          <cell r="I41">
            <v>232.39999999999998</v>
          </cell>
          <cell r="J41">
            <v>12.230935213936107</v>
          </cell>
          <cell r="K41">
            <v>390</v>
          </cell>
          <cell r="L41">
            <v>55519</v>
          </cell>
          <cell r="M41">
            <v>1906808</v>
          </cell>
          <cell r="N41">
            <v>1957923</v>
          </cell>
          <cell r="O41">
            <v>1.0304315562338824</v>
          </cell>
          <cell r="P41">
            <v>29594</v>
          </cell>
          <cell r="Q41">
            <v>15.57496973843482</v>
          </cell>
        </row>
        <row r="42">
          <cell r="A42">
            <v>4</v>
          </cell>
          <cell r="B42" t="str">
            <v>Considering  Cost of Coal &amp; Fuel oil same for all the  years for comparision purpose .                                         .</v>
          </cell>
          <cell r="C42">
            <v>400</v>
          </cell>
          <cell r="D42">
            <v>2050</v>
          </cell>
          <cell r="E42">
            <v>2132.1</v>
          </cell>
          <cell r="F42">
            <v>104.00487804878048</v>
          </cell>
          <cell r="G42">
            <v>74</v>
          </cell>
          <cell r="H42">
            <v>60.681352459016395</v>
          </cell>
          <cell r="I42">
            <v>246.5</v>
          </cell>
          <cell r="J42">
            <v>11.561371417850946</v>
          </cell>
          <cell r="K42">
            <v>393</v>
          </cell>
          <cell r="L42">
            <v>66859</v>
          </cell>
          <cell r="M42">
            <v>1965681</v>
          </cell>
          <cell r="N42">
            <v>2204319</v>
          </cell>
          <cell r="O42">
            <v>1.0338722386379626</v>
          </cell>
          <cell r="P42">
            <v>16164</v>
          </cell>
          <cell r="Q42">
            <v>7.581257914731955</v>
          </cell>
        </row>
        <row r="43">
          <cell r="A43">
            <v>5</v>
          </cell>
          <cell r="B43" t="str">
            <v>Totals  may  not  tally  due  to  rounding  off.</v>
          </cell>
          <cell r="C43">
            <v>400</v>
          </cell>
          <cell r="D43">
            <v>2100</v>
          </cell>
          <cell r="E43">
            <v>2372.1999999999998</v>
          </cell>
          <cell r="F43">
            <v>112.96190476190475</v>
          </cell>
          <cell r="G43">
            <v>79.72</v>
          </cell>
          <cell r="H43">
            <v>67.699771689497709</v>
          </cell>
          <cell r="I43">
            <v>259.5</v>
          </cell>
          <cell r="J43">
            <v>10.939212545316584</v>
          </cell>
          <cell r="K43">
            <v>426</v>
          </cell>
          <cell r="L43">
            <v>76639</v>
          </cell>
          <cell r="M43">
            <v>2274395</v>
          </cell>
          <cell r="N43">
            <v>2313991</v>
          </cell>
          <cell r="O43">
            <v>0.97546201837956326</v>
          </cell>
          <cell r="P43">
            <v>13861</v>
          </cell>
          <cell r="Q43">
            <v>5.8430992327796982</v>
          </cell>
        </row>
        <row r="44">
          <cell r="B44" t="str">
            <v>97-98</v>
          </cell>
          <cell r="C44">
            <v>400</v>
          </cell>
          <cell r="D44">
            <v>2050</v>
          </cell>
          <cell r="E44">
            <v>2476.12</v>
          </cell>
          <cell r="F44">
            <v>120.78634146341463</v>
          </cell>
          <cell r="G44">
            <v>83.44</v>
          </cell>
          <cell r="H44">
            <v>70.665525114155244</v>
          </cell>
          <cell r="I44">
            <v>271.86099999999999</v>
          </cell>
          <cell r="J44">
            <v>10.97931441125632</v>
          </cell>
          <cell r="K44">
            <v>395</v>
          </cell>
          <cell r="L44">
            <v>22006</v>
          </cell>
          <cell r="M44">
            <v>2264444</v>
          </cell>
          <cell r="N44">
            <v>2202073</v>
          </cell>
          <cell r="O44">
            <v>0.8893240230683489</v>
          </cell>
          <cell r="P44">
            <v>12105</v>
          </cell>
          <cell r="Q44">
            <v>4.8886968321406075</v>
          </cell>
        </row>
        <row r="45">
          <cell r="A45" t="str">
            <v>EXECUTIVE SUMMARY</v>
          </cell>
          <cell r="B45" t="str">
            <v>98-99</v>
          </cell>
          <cell r="C45">
            <v>400</v>
          </cell>
          <cell r="D45">
            <v>2100</v>
          </cell>
          <cell r="E45">
            <v>1797.15</v>
          </cell>
          <cell r="F45">
            <v>85.578571428571422</v>
          </cell>
          <cell r="G45">
            <v>59.9</v>
          </cell>
          <cell r="H45">
            <v>51.288527397260275</v>
          </cell>
          <cell r="I45">
            <v>203.60000000000002</v>
          </cell>
          <cell r="J45">
            <v>11.329048771666251</v>
          </cell>
          <cell r="K45">
            <v>392</v>
          </cell>
          <cell r="L45">
            <v>82281</v>
          </cell>
          <cell r="M45">
            <v>1607171</v>
          </cell>
          <cell r="N45">
            <v>1612964</v>
          </cell>
          <cell r="O45">
            <v>0.89751217205019063</v>
          </cell>
          <cell r="P45">
            <v>7656</v>
          </cell>
          <cell r="Q45">
            <v>4.2600784575577997</v>
          </cell>
        </row>
        <row r="46">
          <cell r="A46" t="str">
            <v>96-97 to 00-01</v>
          </cell>
          <cell r="B46" t="str">
            <v>99-00</v>
          </cell>
          <cell r="C46">
            <v>400</v>
          </cell>
          <cell r="D46">
            <v>1900</v>
          </cell>
          <cell r="E46">
            <v>2340.6999999999998</v>
          </cell>
          <cell r="F46">
            <v>123.19473684210524</v>
          </cell>
          <cell r="G46">
            <v>81.099999999999994</v>
          </cell>
          <cell r="H46">
            <v>66.599999999999994</v>
          </cell>
          <cell r="I46">
            <v>260</v>
          </cell>
          <cell r="J46">
            <v>11.107788268466699</v>
          </cell>
          <cell r="K46">
            <v>395</v>
          </cell>
          <cell r="L46">
            <v>69143</v>
          </cell>
          <cell r="M46">
            <v>2183603</v>
          </cell>
          <cell r="N46">
            <v>2158056</v>
          </cell>
          <cell r="O46">
            <v>0.92</v>
          </cell>
          <cell r="P46">
            <v>9893</v>
          </cell>
          <cell r="Q46">
            <v>4.2300000000000004</v>
          </cell>
        </row>
        <row r="47">
          <cell r="A47" t="str">
            <v>THERMAL GENETRATION</v>
          </cell>
          <cell r="B47" t="str">
            <v>00-01</v>
          </cell>
          <cell r="C47">
            <v>400</v>
          </cell>
          <cell r="D47">
            <v>2000</v>
          </cell>
          <cell r="E47">
            <v>2182.83</v>
          </cell>
          <cell r="F47">
            <v>109.14149999999999</v>
          </cell>
          <cell r="G47">
            <v>74.38</v>
          </cell>
          <cell r="H47">
            <v>62.3</v>
          </cell>
          <cell r="I47">
            <v>236.25</v>
          </cell>
          <cell r="J47">
            <v>10.82</v>
          </cell>
          <cell r="K47">
            <v>379</v>
          </cell>
          <cell r="L47">
            <v>90525</v>
          </cell>
          <cell r="M47">
            <v>1943564</v>
          </cell>
          <cell r="N47">
            <v>2004726</v>
          </cell>
          <cell r="O47">
            <v>0.91800000000000004</v>
          </cell>
          <cell r="P47">
            <v>8579</v>
          </cell>
          <cell r="Q47">
            <v>3.93</v>
          </cell>
        </row>
        <row r="48">
          <cell r="A48">
            <v>0</v>
          </cell>
          <cell r="B48" t="str">
            <v>P A R T I C U L A R S</v>
          </cell>
          <cell r="C48">
            <v>0</v>
          </cell>
          <cell r="D48" t="str">
            <v>96-97</v>
          </cell>
          <cell r="E48" t="str">
            <v>97-98</v>
          </cell>
          <cell r="F48" t="str">
            <v>98-99</v>
          </cell>
          <cell r="G48" t="str">
            <v>99-00</v>
          </cell>
          <cell r="H48" t="str">
            <v>00-01</v>
          </cell>
          <cell r="I48">
            <v>246.2422</v>
          </cell>
          <cell r="J48">
            <v>11.035072799341171</v>
          </cell>
          <cell r="K48">
            <v>397.4</v>
          </cell>
          <cell r="L48">
            <v>68118.8</v>
          </cell>
          <cell r="M48">
            <v>2054635.4</v>
          </cell>
          <cell r="N48">
            <v>2058362</v>
          </cell>
          <cell r="O48">
            <v>0.92005964269962059</v>
          </cell>
          <cell r="P48">
            <v>10418.799999999999</v>
          </cell>
          <cell r="Q48">
            <v>4.6303749044956213</v>
          </cell>
        </row>
        <row r="49">
          <cell r="A49">
            <v>1</v>
          </cell>
          <cell r="B49" t="str">
            <v>Thermal  Generation (Including 100 % Satpura )</v>
          </cell>
          <cell r="C49" t="str">
            <v>MU</v>
          </cell>
          <cell r="D49">
            <v>16866.97</v>
          </cell>
          <cell r="E49">
            <v>17966.7</v>
          </cell>
          <cell r="F49">
            <v>18471.39</v>
          </cell>
          <cell r="G49">
            <v>20146.419999999998</v>
          </cell>
          <cell r="H49">
            <v>20415.89</v>
          </cell>
        </row>
        <row r="50">
          <cell r="A50">
            <v>2</v>
          </cell>
          <cell r="B50" t="str">
            <v xml:space="preserve">Plan Target    </v>
          </cell>
          <cell r="C50" t="str">
            <v>MU</v>
          </cell>
          <cell r="D50">
            <v>16950</v>
          </cell>
          <cell r="E50">
            <v>17200</v>
          </cell>
          <cell r="F50">
            <v>17500</v>
          </cell>
          <cell r="G50">
            <v>19010</v>
          </cell>
          <cell r="H50">
            <v>21860</v>
          </cell>
        </row>
        <row r="51">
          <cell r="A51">
            <v>3</v>
          </cell>
          <cell r="B51" t="str">
            <v>ACHIEVEMENT Percentage of ( 2 )</v>
          </cell>
          <cell r="C51" t="str">
            <v>%</v>
          </cell>
          <cell r="D51">
            <v>99.510147492625364</v>
          </cell>
          <cell r="E51">
            <v>104.45755813953488</v>
          </cell>
          <cell r="F51">
            <v>105.5508</v>
          </cell>
          <cell r="G51">
            <v>105.97801157285637</v>
          </cell>
          <cell r="H51">
            <v>93.393824336688013</v>
          </cell>
          <cell r="I51" t="str">
            <v>AUXILIARY CONSUMPTION</v>
          </cell>
          <cell r="K51" t="str">
            <v>MAXIMUM DEMAND</v>
          </cell>
          <cell r="L51" t="str">
            <v>COAL IN MT</v>
          </cell>
          <cell r="N51" t="str">
            <v>COAL CONSUMED</v>
          </cell>
          <cell r="P51" t="str">
            <v>FUEL OIL CONSUMPTION</v>
          </cell>
        </row>
        <row r="52">
          <cell r="A52">
            <v>4</v>
          </cell>
          <cell r="B52" t="str">
            <v>Plant    Utilisation    Factor            **</v>
          </cell>
          <cell r="C52" t="str">
            <v>%</v>
          </cell>
          <cell r="D52">
            <v>62.26</v>
          </cell>
          <cell r="E52">
            <v>66.319999999999993</v>
          </cell>
          <cell r="F52">
            <v>68.180000000000007</v>
          </cell>
          <cell r="G52">
            <v>69.42</v>
          </cell>
          <cell r="H52">
            <v>66.349999999999994</v>
          </cell>
          <cell r="I52" t="str">
            <v>MKwh</v>
          </cell>
          <cell r="J52" t="str">
            <v>%</v>
          </cell>
          <cell r="K52" t="str">
            <v>MW</v>
          </cell>
          <cell r="L52" t="str">
            <v>OP.STOCK</v>
          </cell>
          <cell r="M52" t="str">
            <v>RECIEPT</v>
          </cell>
          <cell r="N52" t="str">
            <v>MT</v>
          </cell>
          <cell r="O52" t="str">
            <v>Kg/kWH</v>
          </cell>
          <cell r="P52" t="str">
            <v>KL</v>
          </cell>
          <cell r="Q52" t="str">
            <v>ml/KWH</v>
          </cell>
        </row>
        <row r="53">
          <cell r="A53">
            <v>5</v>
          </cell>
          <cell r="B53" t="str">
            <v>Plant    Availibility   Factor              **</v>
          </cell>
          <cell r="C53" t="str">
            <v>%</v>
          </cell>
          <cell r="D53">
            <v>74.900000000000006</v>
          </cell>
          <cell r="E53">
            <v>76.290000000000006</v>
          </cell>
          <cell r="F53">
            <v>77.22</v>
          </cell>
          <cell r="G53">
            <v>79.09</v>
          </cell>
          <cell r="H53">
            <v>77.67</v>
          </cell>
          <cell r="I53">
            <v>0</v>
          </cell>
          <cell r="J53">
            <v>0</v>
          </cell>
          <cell r="K53">
            <v>420</v>
          </cell>
          <cell r="N53">
            <v>1641352</v>
          </cell>
          <cell r="O53">
            <v>0.79512466876910481</v>
          </cell>
          <cell r="P53">
            <v>8572</v>
          </cell>
          <cell r="Q53">
            <v>4.1525575627219311</v>
          </cell>
        </row>
        <row r="54">
          <cell r="A54">
            <v>6</v>
          </cell>
          <cell r="B54" t="str">
            <v>Partial  Unavailability Factor         **</v>
          </cell>
          <cell r="C54" t="str">
            <v>%</v>
          </cell>
          <cell r="D54">
            <v>12.64</v>
          </cell>
          <cell r="E54">
            <v>9.9700000000000006</v>
          </cell>
          <cell r="F54">
            <v>9.0399999999999991</v>
          </cell>
          <cell r="G54">
            <v>9.67</v>
          </cell>
          <cell r="H54">
            <v>11.32</v>
          </cell>
          <cell r="I54">
            <v>205</v>
          </cell>
          <cell r="J54">
            <v>8.6503730209634409</v>
          </cell>
          <cell r="K54">
            <v>430</v>
          </cell>
          <cell r="N54">
            <v>1805424</v>
          </cell>
          <cell r="O54">
            <v>0.76183371029267799</v>
          </cell>
          <cell r="P54">
            <v>10037</v>
          </cell>
          <cell r="Q54">
            <v>4.2353070249468319</v>
          </cell>
        </row>
        <row r="55">
          <cell r="A55" t="str">
            <v>a</v>
          </cell>
          <cell r="B55" t="str">
            <v>Main Boiler</v>
          </cell>
          <cell r="C55" t="str">
            <v>%</v>
          </cell>
          <cell r="D55">
            <v>1.4</v>
          </cell>
          <cell r="E55">
            <v>1.17</v>
          </cell>
          <cell r="F55">
            <v>1.91</v>
          </cell>
          <cell r="G55">
            <v>2.62</v>
          </cell>
          <cell r="H55">
            <v>4061.5740000000001</v>
          </cell>
          <cell r="I55">
            <v>212.26</v>
          </cell>
          <cell r="J55">
            <v>9.2593723553686562</v>
          </cell>
          <cell r="K55">
            <v>435</v>
          </cell>
          <cell r="N55">
            <v>1619831</v>
          </cell>
          <cell r="O55">
            <v>0.70661539535330098</v>
          </cell>
          <cell r="P55">
            <v>11371</v>
          </cell>
          <cell r="Q55">
            <v>4.9603468883867423</v>
          </cell>
        </row>
        <row r="56">
          <cell r="A56" t="str">
            <v>b</v>
          </cell>
          <cell r="B56" t="str">
            <v>Boiler Auxiliaries(Mainly Mills)</v>
          </cell>
          <cell r="C56" t="str">
            <v>%</v>
          </cell>
          <cell r="D56">
            <v>4.9000000000000004</v>
          </cell>
          <cell r="E56">
            <v>3.07</v>
          </cell>
          <cell r="F56">
            <v>1.57</v>
          </cell>
          <cell r="G56">
            <v>1.89</v>
          </cell>
          <cell r="H56">
            <v>25</v>
          </cell>
          <cell r="I56">
            <v>255</v>
          </cell>
          <cell r="J56">
            <v>9.7792197333149247</v>
          </cell>
          <cell r="K56">
            <v>415</v>
          </cell>
          <cell r="N56">
            <v>1954298</v>
          </cell>
          <cell r="O56">
            <v>0.74947096338736829</v>
          </cell>
          <cell r="P56">
            <v>14148</v>
          </cell>
          <cell r="Q56">
            <v>5.4257412073309625</v>
          </cell>
        </row>
        <row r="57">
          <cell r="A57" t="str">
            <v>c</v>
          </cell>
          <cell r="B57" t="str">
            <v>Turbine</v>
          </cell>
          <cell r="C57" t="str">
            <v>%</v>
          </cell>
          <cell r="D57">
            <v>1.1000000000000001</v>
          </cell>
          <cell r="E57">
            <v>0.98</v>
          </cell>
          <cell r="F57">
            <v>1.42</v>
          </cell>
          <cell r="G57">
            <v>1.06</v>
          </cell>
          <cell r="H57">
            <v>13.2</v>
          </cell>
          <cell r="I57">
            <v>224.43</v>
          </cell>
          <cell r="J57">
            <v>9.3276587962943722</v>
          </cell>
          <cell r="K57">
            <v>425</v>
          </cell>
          <cell r="N57">
            <v>1700511</v>
          </cell>
          <cell r="O57">
            <v>0.70675873935504785</v>
          </cell>
          <cell r="P57">
            <v>12383</v>
          </cell>
          <cell r="Q57">
            <v>5.1465668081144766</v>
          </cell>
        </row>
        <row r="58">
          <cell r="A58" t="str">
            <v>d</v>
          </cell>
          <cell r="B58" t="str">
            <v>Turbine Auxiliaries</v>
          </cell>
          <cell r="C58" t="str">
            <v>%</v>
          </cell>
          <cell r="D58">
            <v>0.9</v>
          </cell>
          <cell r="E58">
            <v>0.49</v>
          </cell>
          <cell r="F58">
            <v>0.42</v>
          </cell>
          <cell r="G58">
            <v>0.63</v>
          </cell>
          <cell r="H58">
            <v>2808.83</v>
          </cell>
          <cell r="I58">
            <v>254.25299999999999</v>
          </cell>
          <cell r="J58">
            <v>10.150225557906502</v>
          </cell>
          <cell r="K58">
            <v>440</v>
          </cell>
          <cell r="N58">
            <v>1734277</v>
          </cell>
          <cell r="O58">
            <v>0.69235378657830648</v>
          </cell>
          <cell r="P58">
            <v>10457.49</v>
          </cell>
          <cell r="Q58">
            <v>4.1748133658030255</v>
          </cell>
        </row>
        <row r="59">
          <cell r="A59" t="str">
            <v>e</v>
          </cell>
          <cell r="B59" t="str">
            <v>Generator</v>
          </cell>
          <cell r="C59" t="str">
            <v>%</v>
          </cell>
          <cell r="D59">
            <v>0.3</v>
          </cell>
          <cell r="E59">
            <v>0.27</v>
          </cell>
          <cell r="F59">
            <v>0.2</v>
          </cell>
          <cell r="G59">
            <v>0.48</v>
          </cell>
          <cell r="H59">
            <v>669</v>
          </cell>
          <cell r="I59">
            <v>253</v>
          </cell>
          <cell r="J59">
            <v>10.616869492236676</v>
          </cell>
          <cell r="K59">
            <v>420</v>
          </cell>
          <cell r="N59">
            <v>1601918</v>
          </cell>
          <cell r="O59">
            <v>0.6722274443978179</v>
          </cell>
          <cell r="P59">
            <v>12273</v>
          </cell>
          <cell r="Q59">
            <v>5.150230801510701</v>
          </cell>
        </row>
        <row r="60">
          <cell r="A60" t="str">
            <v>f</v>
          </cell>
          <cell r="B60" t="str">
            <v>Electrical</v>
          </cell>
          <cell r="C60" t="str">
            <v>%</v>
          </cell>
          <cell r="D60">
            <v>0.8</v>
          </cell>
          <cell r="E60">
            <v>1.96</v>
          </cell>
          <cell r="F60">
            <v>2.1</v>
          </cell>
          <cell r="G60">
            <v>0.81</v>
          </cell>
          <cell r="H60">
            <v>9.1300000000000008</v>
          </cell>
          <cell r="I60">
            <v>267.8</v>
          </cell>
          <cell r="J60">
            <v>10.159332321699544</v>
          </cell>
          <cell r="K60">
            <v>420</v>
          </cell>
          <cell r="N60">
            <v>1807464</v>
          </cell>
          <cell r="O60">
            <v>0.68568437025796658</v>
          </cell>
          <cell r="P60">
            <v>8827</v>
          </cell>
          <cell r="Q60">
            <v>3.3486342943854326</v>
          </cell>
        </row>
        <row r="61">
          <cell r="A61" t="str">
            <v>g</v>
          </cell>
          <cell r="B61" t="str">
            <v>Coal related (Quality ,Quantity ,Handling ,wet coal)</v>
          </cell>
          <cell r="C61" t="str">
            <v>%</v>
          </cell>
          <cell r="D61">
            <v>3.3</v>
          </cell>
          <cell r="E61">
            <v>2.4900000000000002</v>
          </cell>
          <cell r="F61">
            <v>1.19</v>
          </cell>
          <cell r="G61">
            <v>1.6</v>
          </cell>
          <cell r="H61">
            <v>1426.91</v>
          </cell>
          <cell r="I61">
            <v>250.7</v>
          </cell>
          <cell r="J61">
            <v>9.2423963133640559</v>
          </cell>
          <cell r="K61">
            <v>440</v>
          </cell>
          <cell r="N61">
            <v>1843079</v>
          </cell>
          <cell r="O61">
            <v>0.67947612903225807</v>
          </cell>
          <cell r="P61">
            <v>9072</v>
          </cell>
          <cell r="Q61">
            <v>3.3445161290322583</v>
          </cell>
        </row>
        <row r="62">
          <cell r="A62" t="str">
            <v>h</v>
          </cell>
          <cell r="B62" t="str">
            <v>Others</v>
          </cell>
          <cell r="C62" t="str">
            <v>%</v>
          </cell>
          <cell r="D62">
            <v>0.1</v>
          </cell>
          <cell r="E62">
            <v>0</v>
          </cell>
          <cell r="F62">
            <v>0</v>
          </cell>
          <cell r="G62">
            <v>0.2</v>
          </cell>
          <cell r="H62">
            <v>157</v>
          </cell>
          <cell r="I62">
            <v>268.755</v>
          </cell>
          <cell r="J62">
            <v>9.7471765448307366</v>
          </cell>
          <cell r="K62">
            <v>435</v>
          </cell>
          <cell r="N62">
            <v>1910941</v>
          </cell>
          <cell r="O62">
            <v>0.69305796334041769</v>
          </cell>
          <cell r="P62">
            <v>6239</v>
          </cell>
          <cell r="Q62">
            <v>2.2627536032147857</v>
          </cell>
        </row>
        <row r="63">
          <cell r="A63">
            <v>7</v>
          </cell>
          <cell r="B63" t="str">
            <v xml:space="preserve">Planned  Outage         Rate          </v>
          </cell>
          <cell r="C63" t="str">
            <v>MU</v>
          </cell>
          <cell r="D63">
            <v>4231.29</v>
          </cell>
          <cell r="E63">
            <v>3432.3410099999996</v>
          </cell>
          <cell r="F63">
            <v>3544</v>
          </cell>
          <cell r="G63">
            <v>3784.7</v>
          </cell>
          <cell r="H63">
            <v>4061.5740000000001</v>
          </cell>
          <cell r="I63">
            <v>266.60000000000002</v>
          </cell>
          <cell r="J63">
            <v>9.7890543244781458</v>
          </cell>
          <cell r="K63">
            <v>430</v>
          </cell>
          <cell r="N63">
            <v>2064016</v>
          </cell>
          <cell r="O63">
            <v>0.75786814518349888</v>
          </cell>
          <cell r="P63">
            <v>5152</v>
          </cell>
          <cell r="Q63">
            <v>1.8917182250454387</v>
          </cell>
        </row>
        <row r="64">
          <cell r="A64" t="str">
            <v>a</v>
          </cell>
          <cell r="B64" t="str">
            <v>99-00</v>
          </cell>
          <cell r="C64" t="str">
            <v>No</v>
          </cell>
          <cell r="D64">
            <v>24</v>
          </cell>
          <cell r="E64">
            <v>24</v>
          </cell>
          <cell r="F64">
            <v>20</v>
          </cell>
          <cell r="G64">
            <v>24</v>
          </cell>
          <cell r="H64">
            <v>24</v>
          </cell>
          <cell r="I64">
            <v>260.7</v>
          </cell>
          <cell r="J64">
            <v>10</v>
          </cell>
          <cell r="K64">
            <v>420</v>
          </cell>
          <cell r="N64">
            <v>2054539</v>
          </cell>
          <cell r="O64">
            <v>0.79</v>
          </cell>
          <cell r="P64">
            <v>3915</v>
          </cell>
          <cell r="Q64">
            <v>1.5</v>
          </cell>
        </row>
        <row r="65">
          <cell r="A65" t="str">
            <v>b</v>
          </cell>
          <cell r="B65" t="str">
            <v xml:space="preserve">                                                       **</v>
          </cell>
          <cell r="C65" t="str">
            <v>%</v>
          </cell>
          <cell r="D65">
            <v>15.62</v>
          </cell>
          <cell r="E65">
            <v>12.67</v>
          </cell>
          <cell r="F65">
            <v>13.08</v>
          </cell>
          <cell r="G65">
            <v>13.05</v>
          </cell>
          <cell r="H65">
            <v>13.2</v>
          </cell>
          <cell r="I65">
            <v>267.75</v>
          </cell>
          <cell r="J65">
            <v>9.59</v>
          </cell>
          <cell r="K65">
            <v>420</v>
          </cell>
          <cell r="N65">
            <v>2056216</v>
          </cell>
          <cell r="O65">
            <v>0.73599999999999999</v>
          </cell>
          <cell r="P65">
            <v>3523</v>
          </cell>
          <cell r="Q65">
            <v>1.26</v>
          </cell>
        </row>
        <row r="66">
          <cell r="A66">
            <v>8</v>
          </cell>
          <cell r="B66" t="str">
            <v xml:space="preserve">Forced   Outage   </v>
          </cell>
          <cell r="C66" t="str">
            <v>MU</v>
          </cell>
          <cell r="D66">
            <v>2568.61</v>
          </cell>
          <cell r="E66">
            <v>2988.0600899999995</v>
          </cell>
          <cell r="F66">
            <v>2626.63</v>
          </cell>
          <cell r="G66">
            <v>2200.5</v>
          </cell>
          <cell r="H66">
            <v>4061.5740000000001</v>
          </cell>
          <cell r="I66">
            <v>262.90099999999995</v>
          </cell>
          <cell r="J66">
            <v>9.6737254365345873</v>
          </cell>
          <cell r="K66">
            <v>429</v>
          </cell>
          <cell r="L66">
            <v>0</v>
          </cell>
          <cell r="M66">
            <v>0</v>
          </cell>
          <cell r="N66">
            <v>1985758.2</v>
          </cell>
          <cell r="O66">
            <v>0.73128044751123489</v>
          </cell>
          <cell r="P66">
            <v>5580.2</v>
          </cell>
          <cell r="Q66">
            <v>2.0517975914584965</v>
          </cell>
        </row>
        <row r="67">
          <cell r="A67" t="str">
            <v>a</v>
          </cell>
          <cell r="B67" t="str">
            <v>88-89</v>
          </cell>
          <cell r="C67" t="str">
            <v>No</v>
          </cell>
          <cell r="D67">
            <v>679</v>
          </cell>
          <cell r="E67">
            <v>662</v>
          </cell>
          <cell r="F67">
            <v>618</v>
          </cell>
          <cell r="G67">
            <v>570</v>
          </cell>
          <cell r="H67">
            <v>669</v>
          </cell>
          <cell r="I67">
            <v>0</v>
          </cell>
          <cell r="J67">
            <v>0</v>
          </cell>
          <cell r="K67">
            <v>405</v>
          </cell>
          <cell r="N67">
            <v>1243803</v>
          </cell>
          <cell r="O67">
            <v>0.79908707188425532</v>
          </cell>
          <cell r="P67">
            <v>10940</v>
          </cell>
          <cell r="Q67">
            <v>7.0284543182592047</v>
          </cell>
        </row>
        <row r="68">
          <cell r="A68" t="str">
            <v>b</v>
          </cell>
          <cell r="B68" t="str">
            <v xml:space="preserve">                                                      **</v>
          </cell>
          <cell r="C68" t="str">
            <v>%</v>
          </cell>
          <cell r="D68">
            <v>9.48</v>
          </cell>
          <cell r="E68">
            <v>11.03</v>
          </cell>
          <cell r="F68">
            <v>9.69</v>
          </cell>
          <cell r="G68">
            <v>7.84</v>
          </cell>
          <cell r="H68">
            <v>9.1300000000000008</v>
          </cell>
          <cell r="I68">
            <v>149</v>
          </cell>
          <cell r="J68">
            <v>8.8501882892407853</v>
          </cell>
          <cell r="K68">
            <v>420</v>
          </cell>
          <cell r="N68">
            <v>1297045</v>
          </cell>
          <cell r="O68">
            <v>0.77040889057841033</v>
          </cell>
          <cell r="P68">
            <v>6352</v>
          </cell>
          <cell r="Q68">
            <v>3.7729124841112394</v>
          </cell>
        </row>
        <row r="69">
          <cell r="A69" t="str">
            <v>c</v>
          </cell>
          <cell r="B69" t="str">
            <v>Boiler Tube Leakages</v>
          </cell>
          <cell r="C69" t="str">
            <v>MU</v>
          </cell>
          <cell r="D69">
            <v>1719</v>
          </cell>
          <cell r="E69">
            <v>1560.40128</v>
          </cell>
          <cell r="F69">
            <v>1408.83</v>
          </cell>
          <cell r="G69">
            <v>1466.97</v>
          </cell>
          <cell r="H69">
            <v>1426.91</v>
          </cell>
          <cell r="I69">
            <v>260.75</v>
          </cell>
          <cell r="J69">
            <v>9.4181854958137379</v>
          </cell>
          <cell r="K69">
            <v>420</v>
          </cell>
          <cell r="N69">
            <v>1963008</v>
          </cell>
          <cell r="O69">
            <v>0.70903062219621615</v>
          </cell>
          <cell r="P69">
            <v>7928</v>
          </cell>
          <cell r="Q69">
            <v>2.8635618259179796</v>
          </cell>
        </row>
        <row r="70">
          <cell r="A70" t="str">
            <v>d</v>
          </cell>
          <cell r="B70" t="str">
            <v>91-92</v>
          </cell>
          <cell r="C70" t="str">
            <v>No</v>
          </cell>
          <cell r="D70">
            <v>185</v>
          </cell>
          <cell r="E70">
            <v>197</v>
          </cell>
          <cell r="F70">
            <v>191</v>
          </cell>
          <cell r="G70">
            <v>184</v>
          </cell>
          <cell r="H70">
            <v>157</v>
          </cell>
          <cell r="I70">
            <v>189.16</v>
          </cell>
          <cell r="J70">
            <v>9.2642384527605142</v>
          </cell>
          <cell r="K70">
            <v>420</v>
          </cell>
          <cell r="N70">
            <v>1514144</v>
          </cell>
          <cell r="O70">
            <v>0.7415622260423248</v>
          </cell>
          <cell r="P70">
            <v>10879</v>
          </cell>
          <cell r="Q70">
            <v>5.3280635508343011</v>
          </cell>
        </row>
        <row r="71">
          <cell r="A71" t="str">
            <v>e</v>
          </cell>
          <cell r="B71" t="str">
            <v>92-93</v>
          </cell>
          <cell r="C71" t="str">
            <v>%</v>
          </cell>
          <cell r="D71">
            <v>6.34</v>
          </cell>
          <cell r="E71">
            <v>5.76</v>
          </cell>
          <cell r="F71">
            <v>5.2</v>
          </cell>
          <cell r="G71">
            <v>5.4</v>
          </cell>
          <cell r="H71">
            <v>4.6399999999999997</v>
          </cell>
          <cell r="I71">
            <v>229.96</v>
          </cell>
          <cell r="J71">
            <v>9.3963241723667323</v>
          </cell>
          <cell r="K71">
            <v>420</v>
          </cell>
          <cell r="N71">
            <v>1717518</v>
          </cell>
          <cell r="O71">
            <v>0.7017896982029469</v>
          </cell>
          <cell r="P71">
            <v>12666</v>
          </cell>
          <cell r="Q71">
            <v>5.1754149403025318</v>
          </cell>
        </row>
        <row r="72">
          <cell r="A72">
            <v>9</v>
          </cell>
          <cell r="B72" t="str">
            <v>Total          Coal           Consumption</v>
          </cell>
          <cell r="C72" t="str">
            <v>1000MT</v>
          </cell>
          <cell r="D72">
            <v>13482.3</v>
          </cell>
          <cell r="E72">
            <v>14265.226000000001</v>
          </cell>
          <cell r="F72">
            <v>14547.769</v>
          </cell>
          <cell r="G72">
            <v>15648.859</v>
          </cell>
          <cell r="H72">
            <v>16020.288</v>
          </cell>
          <cell r="I72">
            <v>241.17</v>
          </cell>
          <cell r="J72">
            <v>9.9037833709083287</v>
          </cell>
          <cell r="K72">
            <v>425</v>
          </cell>
          <cell r="N72">
            <v>1694854</v>
          </cell>
          <cell r="O72">
            <v>0.69600144550804266</v>
          </cell>
          <cell r="P72">
            <v>12366.135</v>
          </cell>
          <cell r="Q72">
            <v>5.0782237498614036</v>
          </cell>
        </row>
        <row r="73">
          <cell r="A73">
            <v>10</v>
          </cell>
          <cell r="B73" t="str">
            <v xml:space="preserve">COST OF  Coal consumed @ Rs 800 /MT </v>
          </cell>
          <cell r="C73" t="str">
            <v>Cr Rs.</v>
          </cell>
          <cell r="D73">
            <v>1078.5840000000001</v>
          </cell>
          <cell r="E73">
            <v>1141.2180800000001</v>
          </cell>
          <cell r="F73">
            <v>1163.82152</v>
          </cell>
          <cell r="G73">
            <v>1251.9087200000001</v>
          </cell>
          <cell r="H73">
            <v>1281.6230399999999</v>
          </cell>
          <cell r="I73">
            <v>207</v>
          </cell>
          <cell r="J73">
            <v>9.9903474903474905</v>
          </cell>
          <cell r="K73">
            <v>420</v>
          </cell>
          <cell r="N73">
            <v>1388587</v>
          </cell>
          <cell r="O73">
            <v>0.6701674710424711</v>
          </cell>
          <cell r="P73">
            <v>9236</v>
          </cell>
          <cell r="Q73">
            <v>4.4575289575289574</v>
          </cell>
        </row>
        <row r="74">
          <cell r="A74">
            <v>11</v>
          </cell>
          <cell r="B74" t="str">
            <v>Specific    Coal           Consumption</v>
          </cell>
          <cell r="C74" t="str">
            <v>Kg/Kwh</v>
          </cell>
          <cell r="D74">
            <v>0.8</v>
          </cell>
          <cell r="E74">
            <v>0.79</v>
          </cell>
          <cell r="F74">
            <v>0.79</v>
          </cell>
          <cell r="G74">
            <v>0.78</v>
          </cell>
          <cell r="H74">
            <v>0.78</v>
          </cell>
          <cell r="I74">
            <v>200</v>
          </cell>
          <cell r="J74">
            <v>9.8775187672856575</v>
          </cell>
          <cell r="K74">
            <v>420</v>
          </cell>
          <cell r="N74">
            <v>1377039</v>
          </cell>
          <cell r="O74">
            <v>0.68008642828921373</v>
          </cell>
          <cell r="P74">
            <v>6316</v>
          </cell>
          <cell r="Q74">
            <v>3.1193204267088106</v>
          </cell>
        </row>
        <row r="75">
          <cell r="A75">
            <v>12</v>
          </cell>
          <cell r="B75" t="str">
            <v>Total          Fuel Oil     Consumption</v>
          </cell>
          <cell r="C75" t="str">
            <v>1000KL</v>
          </cell>
          <cell r="D75">
            <v>86.83</v>
          </cell>
          <cell r="E75">
            <v>66.355000000000004</v>
          </cell>
          <cell r="F75">
            <v>51.347000000000001</v>
          </cell>
          <cell r="G75">
            <v>58.731999999999999</v>
          </cell>
          <cell r="H75">
            <v>65.579260000000005</v>
          </cell>
          <cell r="I75">
            <v>221.2</v>
          </cell>
          <cell r="J75">
            <v>10.051804053439971</v>
          </cell>
          <cell r="K75">
            <v>415</v>
          </cell>
          <cell r="N75">
            <v>1498328</v>
          </cell>
          <cell r="O75">
            <v>0.68087248932109423</v>
          </cell>
          <cell r="P75">
            <v>8360</v>
          </cell>
          <cell r="Q75">
            <v>3.7989639189312006</v>
          </cell>
        </row>
        <row r="76">
          <cell r="A76">
            <v>13</v>
          </cell>
          <cell r="B76" t="str">
            <v>COST OF  Fuel oil consumed  @ Rs 7500 per MT</v>
          </cell>
          <cell r="C76" t="str">
            <v>Cr Rs.</v>
          </cell>
          <cell r="D76">
            <v>65.122500000000002</v>
          </cell>
          <cell r="E76">
            <v>49.766250000000007</v>
          </cell>
          <cell r="F76">
            <v>38.510250000000006</v>
          </cell>
          <cell r="G76">
            <v>44.048999999999999</v>
          </cell>
          <cell r="H76">
            <v>49.184445000000004</v>
          </cell>
          <cell r="I76">
            <v>227.755</v>
          </cell>
          <cell r="J76">
            <v>10.015787436894229</v>
          </cell>
          <cell r="K76">
            <v>440</v>
          </cell>
          <cell r="N76">
            <v>1574060</v>
          </cell>
          <cell r="O76">
            <v>0.69221094478354939</v>
          </cell>
          <cell r="P76">
            <v>5914</v>
          </cell>
          <cell r="Q76">
            <v>2.6007493535506341</v>
          </cell>
        </row>
        <row r="77">
          <cell r="A77">
            <v>14</v>
          </cell>
          <cell r="B77" t="str">
            <v xml:space="preserve">Specific    Fuel Oil      Consumption </v>
          </cell>
          <cell r="C77" t="str">
            <v>ml/Kwh</v>
          </cell>
          <cell r="D77">
            <v>5.15</v>
          </cell>
          <cell r="E77">
            <v>3.69</v>
          </cell>
          <cell r="F77">
            <v>2.78</v>
          </cell>
          <cell r="G77">
            <v>2.29</v>
          </cell>
          <cell r="H77">
            <v>3.22</v>
          </cell>
          <cell r="I77">
            <v>265</v>
          </cell>
          <cell r="J77">
            <v>10.213048036011594</v>
          </cell>
          <cell r="K77">
            <v>420</v>
          </cell>
          <cell r="N77">
            <v>1991333</v>
          </cell>
          <cell r="O77">
            <v>0.76745583338471979</v>
          </cell>
          <cell r="P77">
            <v>3723</v>
          </cell>
          <cell r="Q77">
            <v>1.4348368995498553</v>
          </cell>
        </row>
        <row r="78">
          <cell r="A78">
            <v>15</v>
          </cell>
          <cell r="B78" t="str">
            <v>Cost of  Fuels  per  Kwh  Generated</v>
          </cell>
          <cell r="C78" t="str">
            <v>Paise</v>
          </cell>
          <cell r="D78">
            <v>67.807466308412231</v>
          </cell>
          <cell r="E78">
            <v>66.288429706067333</v>
          </cell>
          <cell r="F78">
            <v>65.091569719441793</v>
          </cell>
          <cell r="G78">
            <v>64.326948410685389</v>
          </cell>
          <cell r="H78">
            <v>65.184887114889449</v>
          </cell>
          <cell r="I78">
            <v>228</v>
          </cell>
          <cell r="J78">
            <v>9.5</v>
          </cell>
          <cell r="K78">
            <v>415</v>
          </cell>
          <cell r="N78">
            <v>1887370</v>
          </cell>
          <cell r="O78">
            <v>0.79</v>
          </cell>
          <cell r="P78">
            <v>3313</v>
          </cell>
          <cell r="Q78">
            <v>1.38</v>
          </cell>
        </row>
        <row r="79">
          <cell r="A79">
            <v>16</v>
          </cell>
          <cell r="B79" t="str">
            <v>Thermal  Auxiliary Consumption   Total</v>
          </cell>
          <cell r="C79" t="str">
            <v>MU</v>
          </cell>
          <cell r="D79">
            <v>1650.79</v>
          </cell>
          <cell r="E79">
            <v>1766.22</v>
          </cell>
          <cell r="F79">
            <v>1783.99</v>
          </cell>
          <cell r="G79">
            <v>1952.78</v>
          </cell>
          <cell r="H79">
            <v>1982.05</v>
          </cell>
          <cell r="I79">
            <v>216.61</v>
          </cell>
          <cell r="J79">
            <v>10.01</v>
          </cell>
          <cell r="K79">
            <v>410</v>
          </cell>
          <cell r="N79">
            <v>1588622</v>
          </cell>
          <cell r="O79">
            <v>0.73399999999999999</v>
          </cell>
          <cell r="P79">
            <v>3183</v>
          </cell>
          <cell r="Q79">
            <v>1.47</v>
          </cell>
        </row>
        <row r="80">
          <cell r="A80">
            <v>17</v>
          </cell>
          <cell r="B80" t="str">
            <v>Thermal  Auxiliary Consumption   Percentage</v>
          </cell>
          <cell r="C80" t="str">
            <v>%</v>
          </cell>
          <cell r="D80">
            <v>9.7871164767590138</v>
          </cell>
          <cell r="E80">
            <v>9.8305197949539984</v>
          </cell>
          <cell r="F80">
            <v>9.66</v>
          </cell>
          <cell r="G80">
            <v>9.69</v>
          </cell>
          <cell r="H80">
            <v>9.7100000000000009</v>
          </cell>
          <cell r="I80">
            <v>231.71300000000002</v>
          </cell>
          <cell r="J80">
            <v>9.9581279052691585</v>
          </cell>
          <cell r="K80">
            <v>420</v>
          </cell>
          <cell r="L80">
            <v>0</v>
          </cell>
          <cell r="M80">
            <v>0</v>
          </cell>
          <cell r="N80">
            <v>1707942.6</v>
          </cell>
          <cell r="O80">
            <v>0.73290785349787269</v>
          </cell>
          <cell r="P80">
            <v>4898.6000000000004</v>
          </cell>
          <cell r="Q80">
            <v>2.1369100344063381</v>
          </cell>
        </row>
        <row r="81">
          <cell r="A81">
            <v>18</v>
          </cell>
          <cell r="B81" t="str">
            <v>Cost of  Fuels  per  Kwh  sent out</v>
          </cell>
          <cell r="C81" t="str">
            <v>Paise</v>
          </cell>
          <cell r="D81">
            <v>75.163838755850691</v>
          </cell>
          <cell r="E81">
            <v>73.515373001293781</v>
          </cell>
          <cell r="F81">
            <v>72.050275657082594</v>
          </cell>
          <cell r="G81">
            <v>71.231359969747686</v>
          </cell>
          <cell r="H81">
            <v>72.193720082196648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2885155</v>
          </cell>
          <cell r="O81">
            <v>0.79682804904993376</v>
          </cell>
          <cell r="P81">
            <v>19512</v>
          </cell>
          <cell r="Q81">
            <v>5.388864339372514</v>
          </cell>
        </row>
        <row r="82">
          <cell r="A82" t="str">
            <v>Note :-</v>
          </cell>
          <cell r="B82" t="str">
            <v>89-90</v>
          </cell>
          <cell r="C82">
            <v>840</v>
          </cell>
          <cell r="D82">
            <v>3560</v>
          </cell>
          <cell r="E82">
            <v>4053.42</v>
          </cell>
          <cell r="F82">
            <v>113.86011235955056</v>
          </cell>
          <cell r="G82">
            <v>63.195</v>
          </cell>
          <cell r="H82">
            <v>55.085616438356162</v>
          </cell>
          <cell r="I82">
            <v>354</v>
          </cell>
          <cell r="J82">
            <v>8.7333658984265146</v>
          </cell>
          <cell r="K82">
            <v>0</v>
          </cell>
          <cell r="L82">
            <v>159088</v>
          </cell>
          <cell r="M82">
            <v>3250742</v>
          </cell>
          <cell r="N82">
            <v>3102469</v>
          </cell>
          <cell r="O82">
            <v>0.76539539450636751</v>
          </cell>
          <cell r="P82">
            <v>16389</v>
          </cell>
          <cell r="Q82">
            <v>4.0432523646698346</v>
          </cell>
        </row>
        <row r="83">
          <cell r="A83">
            <v>1</v>
          </cell>
          <cell r="B83" t="str">
            <v>In 1994-95 &amp;1999-2000specific oil consumption is more due to stablisation of both units of Sanjay Gandhi thermal Power Station.</v>
          </cell>
          <cell r="C83">
            <v>840</v>
          </cell>
          <cell r="D83">
            <v>4400</v>
          </cell>
          <cell r="E83">
            <v>5060.96</v>
          </cell>
          <cell r="F83">
            <v>115.02181818181818</v>
          </cell>
          <cell r="G83">
            <v>81.45</v>
          </cell>
          <cell r="H83">
            <v>68.777995216351385</v>
          </cell>
          <cell r="I83">
            <v>473.01</v>
          </cell>
          <cell r="J83">
            <v>9.3462505137365248</v>
          </cell>
          <cell r="K83">
            <v>0</v>
          </cell>
          <cell r="L83">
            <v>313023</v>
          </cell>
          <cell r="M83">
            <v>3289767</v>
          </cell>
          <cell r="N83">
            <v>3582839</v>
          </cell>
          <cell r="O83">
            <v>0.7079366365274572</v>
          </cell>
          <cell r="P83">
            <v>19299</v>
          </cell>
          <cell r="Q83">
            <v>3.8133081470709116</v>
          </cell>
        </row>
        <row r="84">
          <cell r="A84">
            <v>2</v>
          </cell>
          <cell r="B84" t="str">
            <v xml:space="preserve"> Heavy and unprcedented rains all over resulting in wet coal problems in thermal stations.</v>
          </cell>
          <cell r="C84">
            <v>840</v>
          </cell>
          <cell r="D84">
            <v>4400</v>
          </cell>
          <cell r="E84">
            <v>4649.3999999999996</v>
          </cell>
          <cell r="F84">
            <v>0</v>
          </cell>
          <cell r="G84">
            <v>78.054999999999993</v>
          </cell>
          <cell r="H84">
            <v>63.012295081967203</v>
          </cell>
          <cell r="I84">
            <v>444.15999999999997</v>
          </cell>
          <cell r="J84">
            <v>9.5530606099711797</v>
          </cell>
          <cell r="K84">
            <v>0</v>
          </cell>
          <cell r="L84">
            <v>123702</v>
          </cell>
          <cell r="M84">
            <v>3358189</v>
          </cell>
          <cell r="N84">
            <v>3468442</v>
          </cell>
          <cell r="O84">
            <v>0.74599776315223465</v>
          </cell>
          <cell r="P84">
            <v>25027</v>
          </cell>
          <cell r="Q84">
            <v>5.3828450982922531</v>
          </cell>
        </row>
        <row r="85">
          <cell r="A85">
            <v>3</v>
          </cell>
          <cell r="B85" t="str">
            <v>Considering SGTPS # 1 wef :  01.01.95  , # 2 wef : 01.04.95 ,.# 3 w.e.f : 01.09.99&amp; # 4 w.e.f : 01.04.2000.</v>
          </cell>
          <cell r="C85">
            <v>840</v>
          </cell>
          <cell r="D85">
            <v>4800</v>
          </cell>
          <cell r="E85">
            <v>4853.41</v>
          </cell>
          <cell r="F85">
            <v>101.11270833333333</v>
          </cell>
          <cell r="G85">
            <v>79.78</v>
          </cell>
          <cell r="H85">
            <v>65.957409219395515</v>
          </cell>
          <cell r="I85">
            <v>454.39</v>
          </cell>
          <cell r="J85">
            <v>9.3622834254678668</v>
          </cell>
          <cell r="K85">
            <v>0</v>
          </cell>
          <cell r="L85">
            <v>99032</v>
          </cell>
          <cell r="M85">
            <v>3326019</v>
          </cell>
          <cell r="N85">
            <v>3418029</v>
          </cell>
          <cell r="O85">
            <v>0.70425309215582443</v>
          </cell>
          <cell r="P85">
            <v>25049</v>
          </cell>
          <cell r="Q85">
            <v>5.1611135263659982</v>
          </cell>
        </row>
        <row r="86">
          <cell r="A86">
            <v>4</v>
          </cell>
          <cell r="B86" t="str">
            <v>Considering  Cost of Coal &amp; Fuel oil same for all the  years for comparision purpose .                                         .</v>
          </cell>
          <cell r="C86">
            <v>840</v>
          </cell>
          <cell r="D86">
            <v>5000</v>
          </cell>
          <cell r="E86">
            <v>0</v>
          </cell>
          <cell r="F86">
            <v>98.800600000000017</v>
          </cell>
          <cell r="G86">
            <v>80.135999999999996</v>
          </cell>
          <cell r="H86">
            <v>67.134567297238533</v>
          </cell>
          <cell r="I86">
            <v>495.423</v>
          </cell>
          <cell r="J86">
            <v>10.028744764707906</v>
          </cell>
          <cell r="K86">
            <v>865</v>
          </cell>
          <cell r="L86">
            <v>248312</v>
          </cell>
          <cell r="M86">
            <v>3304685</v>
          </cell>
          <cell r="N86">
            <v>3429131</v>
          </cell>
          <cell r="O86">
            <v>0.69415185737738416</v>
          </cell>
          <cell r="P86">
            <v>22823.625</v>
          </cell>
          <cell r="Q86">
            <v>4.6201389465246159</v>
          </cell>
        </row>
        <row r="87">
          <cell r="A87">
            <v>5</v>
          </cell>
          <cell r="B87" t="str">
            <v>Totals  may  not  tally  due  to  rounding  off.</v>
          </cell>
          <cell r="C87">
            <v>840</v>
          </cell>
          <cell r="D87">
            <v>5000</v>
          </cell>
          <cell r="E87">
            <v>4455</v>
          </cell>
          <cell r="F87">
            <v>89.1</v>
          </cell>
          <cell r="G87">
            <v>72.3</v>
          </cell>
          <cell r="H87">
            <v>60.543052837573384</v>
          </cell>
          <cell r="I87">
            <v>460</v>
          </cell>
          <cell r="J87">
            <v>10.325476992143658</v>
          </cell>
          <cell r="K87">
            <v>840</v>
          </cell>
          <cell r="L87">
            <v>152721</v>
          </cell>
          <cell r="M87">
            <v>3059426</v>
          </cell>
          <cell r="N87">
            <v>2990505</v>
          </cell>
          <cell r="O87">
            <v>0.67126936026936024</v>
          </cell>
          <cell r="P87">
            <v>21509</v>
          </cell>
          <cell r="Q87">
            <v>4.8280583613916948</v>
          </cell>
        </row>
        <row r="88">
          <cell r="B88" t="str">
            <v>95-96</v>
          </cell>
          <cell r="C88">
            <v>840</v>
          </cell>
          <cell r="D88">
            <v>5050</v>
          </cell>
          <cell r="E88">
            <v>4660.8</v>
          </cell>
          <cell r="F88">
            <v>92.29306930693069</v>
          </cell>
          <cell r="G88">
            <v>73</v>
          </cell>
          <cell r="H88">
            <v>63.16679677335415</v>
          </cell>
          <cell r="I88">
            <v>467.8</v>
          </cell>
          <cell r="J88">
            <v>10.03690353587367</v>
          </cell>
          <cell r="K88">
            <v>840</v>
          </cell>
          <cell r="L88">
            <v>281544</v>
          </cell>
          <cell r="M88">
            <v>3036370</v>
          </cell>
          <cell r="N88">
            <v>3184503</v>
          </cell>
          <cell r="O88">
            <v>0.68325244593202883</v>
          </cell>
          <cell r="P88">
            <v>15143</v>
          </cell>
          <cell r="Q88">
            <v>3.2490130449708206</v>
          </cell>
        </row>
        <row r="89">
          <cell r="A89" t="str">
            <v>EXECUTIVE SUMMARY</v>
          </cell>
          <cell r="B89" t="str">
            <v>96-97</v>
          </cell>
          <cell r="C89">
            <v>840</v>
          </cell>
          <cell r="D89">
            <v>5100</v>
          </cell>
          <cell r="E89">
            <v>4913.1000000000004</v>
          </cell>
          <cell r="F89">
            <v>96.335294117647067</v>
          </cell>
          <cell r="G89">
            <v>76.599999999999994</v>
          </cell>
          <cell r="H89">
            <v>66.768590998043067</v>
          </cell>
          <cell r="I89">
            <v>471.9</v>
          </cell>
          <cell r="J89">
            <v>9.6049337485497954</v>
          </cell>
          <cell r="K89">
            <v>840</v>
          </cell>
          <cell r="L89">
            <v>134441</v>
          </cell>
          <cell r="M89">
            <v>3393898</v>
          </cell>
          <cell r="N89">
            <v>3341407</v>
          </cell>
          <cell r="O89">
            <v>0.68010156520323217</v>
          </cell>
          <cell r="P89">
            <v>17432</v>
          </cell>
          <cell r="Q89">
            <v>3.548065376239034</v>
          </cell>
        </row>
        <row r="90">
          <cell r="A90" t="str">
            <v>91-92 to 95-96</v>
          </cell>
          <cell r="B90" t="str">
            <v>97-98</v>
          </cell>
          <cell r="C90">
            <v>840</v>
          </cell>
          <cell r="D90">
            <v>5100</v>
          </cell>
          <cell r="E90">
            <v>5031.22</v>
          </cell>
          <cell r="F90">
            <v>98.651372549019612</v>
          </cell>
          <cell r="G90">
            <v>76.599999999999994</v>
          </cell>
          <cell r="H90">
            <v>68.373831267666887</v>
          </cell>
          <cell r="I90">
            <v>496.51</v>
          </cell>
          <cell r="J90">
            <v>9.8685805828407425</v>
          </cell>
          <cell r="K90">
            <v>870</v>
          </cell>
          <cell r="L90">
            <v>225761</v>
          </cell>
          <cell r="M90">
            <v>3512855</v>
          </cell>
          <cell r="N90">
            <v>3485001</v>
          </cell>
          <cell r="O90">
            <v>0.69267513644801859</v>
          </cell>
          <cell r="P90">
            <v>12153</v>
          </cell>
          <cell r="Q90">
            <v>2.415517508675828</v>
          </cell>
        </row>
        <row r="91">
          <cell r="A91" t="str">
            <v xml:space="preserve"> HYDEL GENETRATION</v>
          </cell>
          <cell r="B91" t="str">
            <v>98-99</v>
          </cell>
          <cell r="C91">
            <v>840</v>
          </cell>
          <cell r="D91">
            <v>5200</v>
          </cell>
          <cell r="E91">
            <v>5318.17</v>
          </cell>
          <cell r="F91">
            <v>102.27249999999999</v>
          </cell>
          <cell r="G91">
            <v>76.599999999999994</v>
          </cell>
          <cell r="H91">
            <v>72.273456186127419</v>
          </cell>
          <cell r="I91">
            <v>531.6</v>
          </cell>
          <cell r="J91">
            <v>9.9959196490522118</v>
          </cell>
          <cell r="K91">
            <v>840</v>
          </cell>
          <cell r="L91">
            <v>189000</v>
          </cell>
          <cell r="M91">
            <v>4085508</v>
          </cell>
          <cell r="N91">
            <v>4055349</v>
          </cell>
          <cell r="O91">
            <v>0.7625459509568141</v>
          </cell>
          <cell r="P91">
            <v>8875</v>
          </cell>
          <cell r="Q91">
            <v>1.6688071272637015</v>
          </cell>
        </row>
        <row r="92">
          <cell r="A92">
            <v>0</v>
          </cell>
          <cell r="B92" t="str">
            <v>P A R T I C U L A R S</v>
          </cell>
          <cell r="C92">
            <v>840</v>
          </cell>
          <cell r="D92" t="str">
            <v>91-92</v>
          </cell>
          <cell r="E92" t="str">
            <v>92-93</v>
          </cell>
          <cell r="F92" t="str">
            <v>93-94</v>
          </cell>
          <cell r="G92" t="str">
            <v>94-95</v>
          </cell>
          <cell r="H92" t="str">
            <v xml:space="preserve">95-96 </v>
          </cell>
          <cell r="I92">
            <v>488.7</v>
          </cell>
          <cell r="J92">
            <v>9.7391339006357249</v>
          </cell>
          <cell r="K92">
            <v>815</v>
          </cell>
          <cell r="L92">
            <v>77595</v>
          </cell>
          <cell r="M92">
            <v>4123724</v>
          </cell>
          <cell r="N92">
            <v>3941909</v>
          </cell>
          <cell r="O92">
            <v>0.79</v>
          </cell>
          <cell r="P92">
            <v>7229</v>
          </cell>
          <cell r="Q92">
            <v>1.4406424998505352</v>
          </cell>
        </row>
        <row r="93">
          <cell r="A93">
            <v>1</v>
          </cell>
          <cell r="B93" t="str">
            <v>Hydel Generation(G'sagar+Pench+Bargi+Tons+ B'pur+HB))</v>
          </cell>
          <cell r="C93" t="str">
            <v>MU</v>
          </cell>
          <cell r="D93">
            <v>1324.15</v>
          </cell>
          <cell r="E93">
            <v>1295.48</v>
          </cell>
          <cell r="F93">
            <v>1589.68</v>
          </cell>
          <cell r="G93">
            <v>2280.4742339999998</v>
          </cell>
          <cell r="H93">
            <v>2141.34</v>
          </cell>
          <cell r="I93">
            <v>484.36</v>
          </cell>
          <cell r="J93">
            <v>9.773578890231871</v>
          </cell>
          <cell r="K93">
            <v>820</v>
          </cell>
          <cell r="L93">
            <v>259409</v>
          </cell>
          <cell r="M93">
            <v>3227819</v>
          </cell>
          <cell r="N93">
            <v>3644838</v>
          </cell>
          <cell r="O93">
            <v>0.73499999999999999</v>
          </cell>
          <cell r="P93">
            <v>6706</v>
          </cell>
          <cell r="Q93">
            <v>1.35</v>
          </cell>
        </row>
        <row r="94">
          <cell r="A94">
            <v>2</v>
          </cell>
          <cell r="B94" t="str">
            <v xml:space="preserve">Target (PLAN )   </v>
          </cell>
          <cell r="C94" t="str">
            <v>MU</v>
          </cell>
          <cell r="D94">
            <v>1771</v>
          </cell>
          <cell r="E94">
            <v>1870</v>
          </cell>
          <cell r="F94">
            <v>1870</v>
          </cell>
          <cell r="G94">
            <v>1965</v>
          </cell>
          <cell r="H94">
            <v>2035</v>
          </cell>
          <cell r="I94">
            <v>494.61400000000003</v>
          </cell>
          <cell r="J94">
            <v>9.7964293542620702</v>
          </cell>
          <cell r="K94">
            <v>837</v>
          </cell>
          <cell r="L94">
            <v>177241.2</v>
          </cell>
          <cell r="M94">
            <v>3668760.8</v>
          </cell>
          <cell r="N94">
            <v>3693700.8</v>
          </cell>
          <cell r="O94">
            <v>0.73206453052161291</v>
          </cell>
          <cell r="P94">
            <v>10479</v>
          </cell>
          <cell r="Q94">
            <v>2.0846065024058196</v>
          </cell>
        </row>
        <row r="95">
          <cell r="A95">
            <v>3</v>
          </cell>
          <cell r="B95" t="str">
            <v>ACHIEVEMENT Percentage of ( 2 )</v>
          </cell>
          <cell r="C95" t="str">
            <v>%</v>
          </cell>
          <cell r="D95">
            <v>74.768492377188025</v>
          </cell>
          <cell r="E95">
            <v>69.277005347593587</v>
          </cell>
          <cell r="F95">
            <v>85.009625668449203</v>
          </cell>
          <cell r="G95">
            <v>116.05466839694657</v>
          </cell>
          <cell r="H95">
            <v>105.23</v>
          </cell>
        </row>
        <row r="96">
          <cell r="A96">
            <v>4</v>
          </cell>
          <cell r="B96" t="str">
            <v>Hydel Generation M.P.Share</v>
          </cell>
          <cell r="C96" t="str">
            <v>MU</v>
          </cell>
          <cell r="D96">
            <v>1498.64</v>
          </cell>
          <cell r="E96">
            <v>1511.19</v>
          </cell>
          <cell r="F96">
            <v>1658.26</v>
          </cell>
          <cell r="G96">
            <v>2415.3094620000002</v>
          </cell>
          <cell r="H96">
            <v>2253.15</v>
          </cell>
        </row>
        <row r="97">
          <cell r="A97">
            <v>5</v>
          </cell>
          <cell r="B97" t="str">
            <v xml:space="preserve">Target (PLAN )   </v>
          </cell>
          <cell r="C97" t="str">
            <v>MU</v>
          </cell>
          <cell r="D97">
            <v>1846</v>
          </cell>
          <cell r="E97">
            <v>1938</v>
          </cell>
          <cell r="F97">
            <v>1990</v>
          </cell>
          <cell r="G97">
            <v>1999.9666666666667</v>
          </cell>
          <cell r="H97">
            <v>2059.33</v>
          </cell>
          <cell r="I97" t="str">
            <v>AUXILIARY CONSUMPTION</v>
          </cell>
          <cell r="K97" t="str">
            <v>MAXIMUM DEMAND</v>
          </cell>
          <cell r="L97" t="str">
            <v>COAL IN MT</v>
          </cell>
          <cell r="N97" t="str">
            <v>COAL CONSUMED</v>
          </cell>
          <cell r="P97" t="str">
            <v>FUEL OIL CONSUMPTION</v>
          </cell>
        </row>
        <row r="98">
          <cell r="A98">
            <v>6</v>
          </cell>
          <cell r="B98" t="str">
            <v>ACHIEVEMENT Percentage of ( 5 )</v>
          </cell>
          <cell r="C98" t="str">
            <v>%</v>
          </cell>
          <cell r="D98">
            <v>81.183098591549296</v>
          </cell>
          <cell r="E98">
            <v>77.976780185758514</v>
          </cell>
          <cell r="F98">
            <v>83.32964824120603</v>
          </cell>
          <cell r="G98">
            <v>120.76748589143152</v>
          </cell>
          <cell r="H98">
            <v>109.41</v>
          </cell>
          <cell r="I98" t="str">
            <v>MKwh</v>
          </cell>
          <cell r="J98" t="str">
            <v>%</v>
          </cell>
          <cell r="K98" t="str">
            <v>MW</v>
          </cell>
          <cell r="L98" t="str">
            <v>OP.STOCK</v>
          </cell>
          <cell r="M98" t="str">
            <v>RECIEPT</v>
          </cell>
          <cell r="N98" t="str">
            <v>MT</v>
          </cell>
          <cell r="O98" t="str">
            <v>Kg/kWH</v>
          </cell>
          <cell r="P98" t="str">
            <v>KL</v>
          </cell>
          <cell r="Q98" t="str">
            <v>ml/KWH</v>
          </cell>
        </row>
        <row r="99">
          <cell r="A99">
            <v>7</v>
          </cell>
          <cell r="B99" t="str">
            <v xml:space="preserve">Reservoir Level at the end </v>
          </cell>
          <cell r="C99">
            <v>60</v>
          </cell>
          <cell r="D99">
            <v>300</v>
          </cell>
          <cell r="E99">
            <v>375.32</v>
          </cell>
          <cell r="F99">
            <v>125.10666666666667</v>
          </cell>
          <cell r="G99">
            <v>87.49</v>
          </cell>
          <cell r="H99">
            <v>71.407914764079152</v>
          </cell>
          <cell r="I99">
            <v>0</v>
          </cell>
          <cell r="J99">
            <v>0</v>
          </cell>
          <cell r="K99">
            <v>61</v>
          </cell>
          <cell r="N99">
            <v>252980</v>
          </cell>
          <cell r="O99">
            <v>0.6740381541084941</v>
          </cell>
          <cell r="P99">
            <v>2143</v>
          </cell>
          <cell r="Q99">
            <v>5.7097943088564422</v>
          </cell>
        </row>
        <row r="100">
          <cell r="A100" t="str">
            <v>a</v>
          </cell>
          <cell r="B100" t="str">
            <v>GANDHISAGAR     MDDL   1250.00 Ft</v>
          </cell>
          <cell r="C100" t="str">
            <v>FT</v>
          </cell>
          <cell r="D100">
            <v>1284.51</v>
          </cell>
          <cell r="E100">
            <v>1253.47</v>
          </cell>
          <cell r="F100">
            <v>1250.8900000000001</v>
          </cell>
          <cell r="G100">
            <v>1295.67</v>
          </cell>
          <cell r="H100">
            <v>1288.95</v>
          </cell>
          <cell r="I100">
            <v>0</v>
          </cell>
          <cell r="J100">
            <v>0</v>
          </cell>
          <cell r="K100">
            <v>60</v>
          </cell>
          <cell r="N100">
            <v>241459</v>
          </cell>
          <cell r="O100">
            <v>0.69326997616928421</v>
          </cell>
          <cell r="P100">
            <v>3121</v>
          </cell>
          <cell r="Q100">
            <v>8.9609233684573191</v>
          </cell>
        </row>
        <row r="101">
          <cell r="A101">
            <v>0</v>
          </cell>
          <cell r="B101" t="str">
            <v>Energy   Contents   in   MKwh</v>
          </cell>
          <cell r="C101" t="str">
            <v>MU</v>
          </cell>
          <cell r="D101">
            <v>245</v>
          </cell>
          <cell r="E101">
            <v>14.5</v>
          </cell>
          <cell r="F101">
            <v>3.56</v>
          </cell>
          <cell r="G101">
            <v>408.4</v>
          </cell>
          <cell r="H101">
            <v>310</v>
          </cell>
          <cell r="I101">
            <v>21.16</v>
          </cell>
          <cell r="J101">
            <v>9.9557730309588788</v>
          </cell>
          <cell r="K101">
            <v>58</v>
          </cell>
          <cell r="N101">
            <v>159372</v>
          </cell>
          <cell r="O101">
            <v>0.74984473510868543</v>
          </cell>
          <cell r="P101">
            <v>5292</v>
          </cell>
          <cell r="Q101">
            <v>24.898842570810203</v>
          </cell>
        </row>
        <row r="102">
          <cell r="A102" t="str">
            <v>b</v>
          </cell>
          <cell r="B102" t="str">
            <v>PENCH           MDDL    464.50 M</v>
          </cell>
          <cell r="C102" t="str">
            <v>M</v>
          </cell>
          <cell r="D102">
            <v>464.42</v>
          </cell>
          <cell r="E102">
            <v>474.87</v>
          </cell>
          <cell r="F102">
            <v>483.64</v>
          </cell>
          <cell r="G102">
            <v>482.5</v>
          </cell>
          <cell r="H102">
            <v>472.9</v>
          </cell>
          <cell r="I102">
            <v>17.46</v>
          </cell>
          <cell r="J102">
            <v>10.477676428228518</v>
          </cell>
          <cell r="K102">
            <v>30</v>
          </cell>
          <cell r="N102">
            <v>126486</v>
          </cell>
          <cell r="O102">
            <v>0.75903744599135858</v>
          </cell>
          <cell r="P102">
            <v>1923</v>
          </cell>
          <cell r="Q102">
            <v>11.539846375420067</v>
          </cell>
        </row>
        <row r="103">
          <cell r="A103">
            <v>0</v>
          </cell>
          <cell r="B103" t="str">
            <v>Energy   Contents   in   MKwh</v>
          </cell>
          <cell r="C103" t="str">
            <v>MU</v>
          </cell>
          <cell r="D103">
            <v>2.5</v>
          </cell>
          <cell r="E103">
            <v>83</v>
          </cell>
          <cell r="F103">
            <v>222.16</v>
          </cell>
          <cell r="G103">
            <v>202</v>
          </cell>
          <cell r="H103">
            <v>63</v>
          </cell>
          <cell r="I103">
            <v>29.54</v>
          </cell>
          <cell r="J103">
            <v>10.371826831923036</v>
          </cell>
          <cell r="K103">
            <v>50</v>
          </cell>
          <cell r="N103">
            <v>205036</v>
          </cell>
          <cell r="O103">
            <v>0.71990449773533227</v>
          </cell>
          <cell r="P103">
            <v>3864</v>
          </cell>
          <cell r="Q103">
            <v>13.566939363084161</v>
          </cell>
        </row>
        <row r="104">
          <cell r="A104" t="str">
            <v>c</v>
          </cell>
          <cell r="B104" t="str">
            <v>BARGI           MDDL    403.50 M</v>
          </cell>
          <cell r="C104" t="str">
            <v>M</v>
          </cell>
          <cell r="D104">
            <v>409</v>
          </cell>
          <cell r="E104">
            <v>414.4</v>
          </cell>
          <cell r="F104">
            <v>413.55</v>
          </cell>
          <cell r="G104">
            <v>418.15</v>
          </cell>
          <cell r="H104">
            <v>411.8</v>
          </cell>
          <cell r="I104">
            <v>32.345314999999999</v>
          </cell>
          <cell r="J104">
            <v>10.614452513544823</v>
          </cell>
          <cell r="K104">
            <v>50</v>
          </cell>
          <cell r="N104">
            <v>211815.05</v>
          </cell>
          <cell r="O104">
            <v>0.69509318115440277</v>
          </cell>
          <cell r="P104">
            <v>3308.25</v>
          </cell>
          <cell r="Q104">
            <v>10.856367460924297</v>
          </cell>
        </row>
        <row r="105">
          <cell r="A105">
            <v>0</v>
          </cell>
          <cell r="B105" t="str">
            <v>Energy   Contents   in   MKwh</v>
          </cell>
          <cell r="C105" t="str">
            <v>MU</v>
          </cell>
          <cell r="D105">
            <v>44</v>
          </cell>
          <cell r="E105">
            <v>113</v>
          </cell>
          <cell r="F105">
            <v>100.15</v>
          </cell>
          <cell r="G105">
            <v>192.75</v>
          </cell>
          <cell r="H105">
            <v>77</v>
          </cell>
          <cell r="I105">
            <v>31.2</v>
          </cell>
          <cell r="J105">
            <v>10.249671484888305</v>
          </cell>
          <cell r="K105">
            <v>50</v>
          </cell>
          <cell r="N105">
            <v>214826</v>
          </cell>
          <cell r="O105">
            <v>0.70573587385019709</v>
          </cell>
          <cell r="P105">
            <v>5006</v>
          </cell>
          <cell r="Q105">
            <v>16.445466491458607</v>
          </cell>
        </row>
        <row r="106">
          <cell r="A106" t="str">
            <v>d</v>
          </cell>
          <cell r="B106" t="str">
            <v>TONS            MDDL    275.00 M</v>
          </cell>
          <cell r="C106" t="str">
            <v>M</v>
          </cell>
          <cell r="D106">
            <v>300</v>
          </cell>
          <cell r="E106">
            <v>294.39999999999998</v>
          </cell>
          <cell r="F106">
            <v>277.10000000000002</v>
          </cell>
          <cell r="G106">
            <v>277.3</v>
          </cell>
          <cell r="H106">
            <v>277.3</v>
          </cell>
          <cell r="I106">
            <v>32.299999999999997</v>
          </cell>
          <cell r="J106">
            <v>10.971467391304348</v>
          </cell>
          <cell r="K106">
            <v>50</v>
          </cell>
          <cell r="N106">
            <v>204359</v>
          </cell>
          <cell r="O106">
            <v>0.69415421195652172</v>
          </cell>
          <cell r="P106">
            <v>2743</v>
          </cell>
          <cell r="Q106">
            <v>9.3172554347826093</v>
          </cell>
        </row>
        <row r="107">
          <cell r="A107">
            <v>0</v>
          </cell>
          <cell r="B107" t="str">
            <v>Energy   Contents   in   MKwh</v>
          </cell>
          <cell r="C107" t="str">
            <v>MU</v>
          </cell>
          <cell r="D107">
            <v>300</v>
          </cell>
          <cell r="E107">
            <v>258.89999999999998</v>
          </cell>
          <cell r="F107">
            <v>1.1279999999999999</v>
          </cell>
          <cell r="G107">
            <v>0</v>
          </cell>
          <cell r="H107">
            <v>0</v>
          </cell>
          <cell r="I107">
            <v>29</v>
          </cell>
          <cell r="J107">
            <v>11.201235998455003</v>
          </cell>
          <cell r="K107">
            <v>49</v>
          </cell>
          <cell r="N107">
            <v>177922</v>
          </cell>
          <cell r="O107">
            <v>0.68722286597141757</v>
          </cell>
          <cell r="P107">
            <v>2063</v>
          </cell>
          <cell r="Q107">
            <v>7.9683275395905762</v>
          </cell>
        </row>
        <row r="108">
          <cell r="A108" t="str">
            <v>e</v>
          </cell>
          <cell r="B108" t="str">
            <v>BIRSINGHPUR     MDDL    471.00 M</v>
          </cell>
          <cell r="C108" t="str">
            <v>M</v>
          </cell>
          <cell r="D108">
            <v>300</v>
          </cell>
          <cell r="E108">
            <v>251.97</v>
          </cell>
          <cell r="F108">
            <v>475.97</v>
          </cell>
          <cell r="G108">
            <v>475.1</v>
          </cell>
          <cell r="H108">
            <v>475.34</v>
          </cell>
          <cell r="I108">
            <v>30.628</v>
          </cell>
          <cell r="J108">
            <v>12.155415327221496</v>
          </cell>
          <cell r="K108">
            <v>50</v>
          </cell>
          <cell r="N108">
            <v>174156</v>
          </cell>
          <cell r="O108">
            <v>0.69117752113346831</v>
          </cell>
          <cell r="P108">
            <v>2350</v>
          </cell>
          <cell r="Q108">
            <v>9.3265071238639514</v>
          </cell>
        </row>
        <row r="109">
          <cell r="A109">
            <v>0</v>
          </cell>
          <cell r="B109" t="str">
            <v>Energy   Contents   in   MKwh</v>
          </cell>
          <cell r="C109" t="str">
            <v>MU</v>
          </cell>
          <cell r="D109">
            <v>300</v>
          </cell>
          <cell r="E109">
            <v>202.17</v>
          </cell>
          <cell r="F109">
            <v>4.7477</v>
          </cell>
          <cell r="G109">
            <v>4.5209999999999999</v>
          </cell>
          <cell r="H109">
            <v>4.5</v>
          </cell>
          <cell r="I109">
            <v>25.5</v>
          </cell>
          <cell r="J109">
            <v>12.613147351239057</v>
          </cell>
          <cell r="K109">
            <v>49</v>
          </cell>
          <cell r="N109">
            <v>135455</v>
          </cell>
          <cell r="O109">
            <v>0.67000544096552406</v>
          </cell>
          <cell r="P109">
            <v>2779</v>
          </cell>
          <cell r="Q109">
            <v>13.745857446703271</v>
          </cell>
        </row>
        <row r="110">
          <cell r="A110" t="str">
            <v>f</v>
          </cell>
          <cell r="B110" t="str">
            <v>HASDEO-BANGO    MDDL    329.79 M</v>
          </cell>
          <cell r="C110" t="str">
            <v>M</v>
          </cell>
          <cell r="D110">
            <v>250</v>
          </cell>
          <cell r="E110">
            <v>248.2</v>
          </cell>
          <cell r="F110" t="str">
            <v>N.A.</v>
          </cell>
          <cell r="G110">
            <v>353.12</v>
          </cell>
          <cell r="H110">
            <v>347.98</v>
          </cell>
          <cell r="I110">
            <v>29.3</v>
          </cell>
          <cell r="J110">
            <v>11.804995970991136</v>
          </cell>
          <cell r="K110">
            <v>50</v>
          </cell>
          <cell r="N110">
            <v>170257</v>
          </cell>
          <cell r="O110">
            <v>0.68596696212731667</v>
          </cell>
          <cell r="P110">
            <v>1599</v>
          </cell>
          <cell r="Q110">
            <v>6.4423851732473816</v>
          </cell>
        </row>
        <row r="111">
          <cell r="A111">
            <v>0</v>
          </cell>
          <cell r="B111" t="str">
            <v>Energy   Contents   in   MKwh</v>
          </cell>
          <cell r="C111" t="str">
            <v>MU</v>
          </cell>
          <cell r="D111">
            <v>250</v>
          </cell>
          <cell r="E111">
            <v>180.96</v>
          </cell>
          <cell r="F111" t="str">
            <v>-</v>
          </cell>
          <cell r="G111">
            <v>152.76295999999999</v>
          </cell>
          <cell r="H111">
            <v>94</v>
          </cell>
          <cell r="I111">
            <v>23.72</v>
          </cell>
          <cell r="J111">
            <v>13.1078691423519</v>
          </cell>
          <cell r="K111">
            <v>49</v>
          </cell>
          <cell r="N111">
            <v>131657</v>
          </cell>
          <cell r="O111">
            <v>0.72754752431476566</v>
          </cell>
          <cell r="P111">
            <v>2944</v>
          </cell>
          <cell r="Q111">
            <v>16.268788682581786</v>
          </cell>
        </row>
        <row r="112">
          <cell r="A112" t="str">
            <v>g</v>
          </cell>
          <cell r="B112" t="str">
            <v xml:space="preserve">RAJGHAT     MDDL    </v>
          </cell>
          <cell r="C112" t="str">
            <v>M</v>
          </cell>
          <cell r="D112">
            <v>280</v>
          </cell>
          <cell r="E112">
            <v>228.44</v>
          </cell>
          <cell r="F112" t="str">
            <v>N.A.</v>
          </cell>
          <cell r="G112">
            <v>353.12</v>
          </cell>
          <cell r="H112">
            <v>0</v>
          </cell>
          <cell r="I112">
            <v>27.6296</v>
          </cell>
          <cell r="J112">
            <v>12.176532758051719</v>
          </cell>
          <cell r="K112">
            <v>49.4</v>
          </cell>
          <cell r="N112">
            <v>157889.4</v>
          </cell>
          <cell r="O112">
            <v>0.69238406290249854</v>
          </cell>
          <cell r="P112">
            <v>2347</v>
          </cell>
          <cell r="Q112">
            <v>10.750373193197394</v>
          </cell>
        </row>
        <row r="113">
          <cell r="A113">
            <v>0</v>
          </cell>
          <cell r="B113" t="str">
            <v>Energy   Contents   in   MKwh</v>
          </cell>
          <cell r="C113" t="str">
            <v>MU</v>
          </cell>
          <cell r="D113">
            <v>1250</v>
          </cell>
          <cell r="E113">
            <v>1209.6600000000001</v>
          </cell>
          <cell r="F113" t="str">
            <v>-</v>
          </cell>
          <cell r="G113">
            <v>152.76295999999999</v>
          </cell>
          <cell r="H113">
            <v>0</v>
          </cell>
          <cell r="I113">
            <v>0</v>
          </cell>
          <cell r="J113">
            <v>0</v>
          </cell>
          <cell r="K113">
            <v>230</v>
          </cell>
          <cell r="N113">
            <v>908200</v>
          </cell>
          <cell r="O113">
            <v>0.75078947803515039</v>
          </cell>
          <cell r="P113">
            <v>9857</v>
          </cell>
          <cell r="Q113">
            <v>8.1485706727510205</v>
          </cell>
        </row>
        <row r="114">
          <cell r="A114">
            <v>0</v>
          </cell>
          <cell r="B114" t="str">
            <v>M.P.E.B. GENERATION  AS PER SHARE</v>
          </cell>
          <cell r="C114">
            <v>240</v>
          </cell>
          <cell r="D114">
            <v>1310</v>
          </cell>
          <cell r="E114">
            <v>988.66</v>
          </cell>
          <cell r="F114">
            <v>75.470229007633591</v>
          </cell>
          <cell r="G114">
            <v>69.31</v>
          </cell>
          <cell r="H114">
            <v>47.025304414003045</v>
          </cell>
          <cell r="I114">
            <v>103</v>
          </cell>
          <cell r="J114">
            <v>10.418141727186294</v>
          </cell>
          <cell r="K114">
            <v>200</v>
          </cell>
          <cell r="N114">
            <v>755851</v>
          </cell>
          <cell r="O114">
            <v>0.76452066433354238</v>
          </cell>
          <cell r="P114">
            <v>11664</v>
          </cell>
          <cell r="Q114">
            <v>11.797786903485527</v>
          </cell>
        </row>
        <row r="115">
          <cell r="A115">
            <v>1</v>
          </cell>
          <cell r="B115" t="str">
            <v>THERMAL  ( Excl. 40% Satpura I)</v>
          </cell>
          <cell r="C115" t="str">
            <v>MU</v>
          </cell>
          <cell r="D115">
            <v>11025.74</v>
          </cell>
          <cell r="E115">
            <v>11747.67</v>
          </cell>
          <cell r="F115">
            <v>12723.74</v>
          </cell>
          <cell r="G115">
            <v>14182.079879999999</v>
          </cell>
          <cell r="H115">
            <v>15345.74</v>
          </cell>
          <cell r="I115">
            <v>87.17</v>
          </cell>
          <cell r="J115">
            <v>11.014796750022112</v>
          </cell>
          <cell r="K115">
            <v>190</v>
          </cell>
          <cell r="N115">
            <v>643580</v>
          </cell>
          <cell r="O115">
            <v>0.81322735945614677</v>
          </cell>
          <cell r="P115">
            <v>10599</v>
          </cell>
          <cell r="Q115">
            <v>13.39289098927204</v>
          </cell>
        </row>
        <row r="116">
          <cell r="A116">
            <v>2</v>
          </cell>
          <cell r="B116" t="str">
            <v>HYDEL    ( Excl. 50 % Chambal &amp; 1/3 Pench )</v>
          </cell>
          <cell r="C116" t="str">
            <v>MU</v>
          </cell>
          <cell r="D116">
            <v>1498.64</v>
          </cell>
          <cell r="E116">
            <v>1511.49</v>
          </cell>
          <cell r="F116">
            <v>1658.26</v>
          </cell>
          <cell r="G116">
            <v>2415.3094620000002</v>
          </cell>
          <cell r="H116">
            <v>2253.15</v>
          </cell>
          <cell r="I116">
            <v>96.78</v>
          </cell>
          <cell r="J116">
            <v>10.727824949564368</v>
          </cell>
          <cell r="K116">
            <v>195</v>
          </cell>
          <cell r="N116">
            <v>744899</v>
          </cell>
          <cell r="O116">
            <v>0.82570221916775666</v>
          </cell>
          <cell r="P116">
            <v>13223</v>
          </cell>
          <cell r="Q116">
            <v>14.657370252954086</v>
          </cell>
        </row>
        <row r="117">
          <cell r="A117">
            <v>3</v>
          </cell>
          <cell r="B117" t="str">
            <v>TOTAL</v>
          </cell>
          <cell r="C117" t="str">
            <v>MU</v>
          </cell>
          <cell r="D117">
            <v>12524.38</v>
          </cell>
          <cell r="E117">
            <v>13259.16</v>
          </cell>
          <cell r="F117">
            <v>14382</v>
          </cell>
          <cell r="G117">
            <v>16597.389341999999</v>
          </cell>
          <cell r="H117">
            <v>17598.88</v>
          </cell>
          <cell r="I117">
            <v>106.47</v>
          </cell>
          <cell r="J117">
            <v>10.741091965618821</v>
          </cell>
          <cell r="K117">
            <v>211</v>
          </cell>
          <cell r="N117">
            <v>797288</v>
          </cell>
          <cell r="O117">
            <v>0.80433396553811387</v>
          </cell>
          <cell r="P117">
            <v>13294</v>
          </cell>
          <cell r="Q117">
            <v>13.411484605141036</v>
          </cell>
        </row>
        <row r="118">
          <cell r="A118" t="str">
            <v>Note :-</v>
          </cell>
          <cell r="B118" t="str">
            <v>1.Heavy and good rains resulted in more secondary generation in Hydel Stations in Year 1994-95</v>
          </cell>
          <cell r="C118">
            <v>240</v>
          </cell>
          <cell r="D118">
            <v>1120</v>
          </cell>
          <cell r="E118">
            <v>1070.5160000000001</v>
          </cell>
          <cell r="F118">
            <v>95.581785714285715</v>
          </cell>
          <cell r="G118">
            <v>70.069999999999993</v>
          </cell>
          <cell r="H118">
            <v>50.918759512937605</v>
          </cell>
          <cell r="I118">
            <v>104.467</v>
          </cell>
          <cell r="J118">
            <v>9.7585650284535674</v>
          </cell>
          <cell r="K118">
            <v>205</v>
          </cell>
          <cell r="N118">
            <v>783385.61</v>
          </cell>
          <cell r="O118">
            <v>0.73178318679963683</v>
          </cell>
          <cell r="P118">
            <v>10814.63</v>
          </cell>
          <cell r="Q118">
            <v>10.10225909748196</v>
          </cell>
        </row>
        <row r="119">
          <cell r="A119" t="str">
            <v>Note :-</v>
          </cell>
          <cell r="B119" t="str">
            <v>2.Intermittent rains practically every month resulted in building up level and non utilisation of water due to lack of demand in 1997-98.</v>
          </cell>
          <cell r="C119">
            <v>240</v>
          </cell>
          <cell r="D119">
            <v>1100</v>
          </cell>
          <cell r="E119">
            <v>1122.9000000000001</v>
          </cell>
          <cell r="F119">
            <v>102.08181818181819</v>
          </cell>
          <cell r="G119">
            <v>76.099999999999994</v>
          </cell>
          <cell r="H119">
            <v>53.410388127853885</v>
          </cell>
          <cell r="I119">
            <v>106.9</v>
          </cell>
          <cell r="J119">
            <v>9.5199928755899901</v>
          </cell>
          <cell r="K119">
            <v>225</v>
          </cell>
          <cell r="N119">
            <v>871239</v>
          </cell>
          <cell r="O119">
            <v>0.7758829815655891</v>
          </cell>
          <cell r="P119">
            <v>12775</v>
          </cell>
          <cell r="Q119">
            <v>11.376792234393088</v>
          </cell>
        </row>
        <row r="120">
          <cell r="A120" t="str">
            <v>EXECUTIVE SUMMARY</v>
          </cell>
          <cell r="B120" t="str">
            <v>95-96</v>
          </cell>
          <cell r="C120">
            <v>240</v>
          </cell>
          <cell r="D120">
            <v>1150</v>
          </cell>
          <cell r="E120">
            <v>958</v>
          </cell>
          <cell r="F120">
            <v>83.304347826086953</v>
          </cell>
          <cell r="G120">
            <v>73.400000000000006</v>
          </cell>
          <cell r="H120">
            <v>45.442471159684274</v>
          </cell>
          <cell r="I120">
            <v>101.8</v>
          </cell>
          <cell r="J120">
            <v>10.626304801670146</v>
          </cell>
          <cell r="K120">
            <v>215</v>
          </cell>
          <cell r="N120">
            <v>742828</v>
          </cell>
          <cell r="O120">
            <v>0.77539457202505224</v>
          </cell>
          <cell r="P120">
            <v>11723</v>
          </cell>
          <cell r="Q120">
            <v>12.236951983298539</v>
          </cell>
        </row>
        <row r="121">
          <cell r="A121" t="str">
            <v>96-97 to 00-01</v>
          </cell>
          <cell r="B121" t="str">
            <v>96-97</v>
          </cell>
          <cell r="C121">
            <v>240</v>
          </cell>
          <cell r="D121">
            <v>1200</v>
          </cell>
          <cell r="E121">
            <v>420.6</v>
          </cell>
          <cell r="F121">
            <v>35.049999999999997</v>
          </cell>
          <cell r="G121">
            <v>29.8</v>
          </cell>
          <cell r="H121">
            <v>20.005707762557076</v>
          </cell>
          <cell r="I121">
            <v>45.2</v>
          </cell>
          <cell r="J121">
            <v>10.746552543984784</v>
          </cell>
          <cell r="K121">
            <v>105</v>
          </cell>
          <cell r="N121">
            <v>321549</v>
          </cell>
          <cell r="O121">
            <v>0.76450071326676172</v>
          </cell>
          <cell r="P121">
            <v>3942</v>
          </cell>
          <cell r="Q121">
            <v>9.3723252496433656</v>
          </cell>
        </row>
        <row r="122">
          <cell r="A122" t="str">
            <v xml:space="preserve"> HYDEL GENETRATION</v>
          </cell>
          <cell r="B122" t="str">
            <v>97-98</v>
          </cell>
          <cell r="C122">
            <v>240</v>
          </cell>
          <cell r="D122">
            <v>1000</v>
          </cell>
          <cell r="E122">
            <v>526.26</v>
          </cell>
          <cell r="F122">
            <v>52.625999999999998</v>
          </cell>
          <cell r="G122">
            <v>31.9</v>
          </cell>
          <cell r="H122">
            <v>25.031392694063928</v>
          </cell>
          <cell r="I122">
            <v>49.438000000000002</v>
          </cell>
          <cell r="J122">
            <v>9.39421578687341</v>
          </cell>
          <cell r="K122">
            <v>220</v>
          </cell>
          <cell r="N122">
            <v>385051</v>
          </cell>
          <cell r="O122">
            <v>0.73167445749249416</v>
          </cell>
          <cell r="P122">
            <v>3240</v>
          </cell>
          <cell r="Q122">
            <v>6.1566526051761485</v>
          </cell>
        </row>
        <row r="123">
          <cell r="A123">
            <v>0</v>
          </cell>
          <cell r="B123" t="str">
            <v>P A R T I C U L A R S</v>
          </cell>
          <cell r="C123">
            <v>240</v>
          </cell>
          <cell r="D123" t="str">
            <v>96-97</v>
          </cell>
          <cell r="E123" t="str">
            <v>97-98</v>
          </cell>
          <cell r="F123" t="str">
            <v>98-99</v>
          </cell>
          <cell r="G123" t="str">
            <v>99-00</v>
          </cell>
          <cell r="H123" t="str">
            <v>00-01</v>
          </cell>
          <cell r="I123">
            <v>97.4</v>
          </cell>
          <cell r="J123">
            <v>9.7624536433797733</v>
          </cell>
          <cell r="K123">
            <v>220</v>
          </cell>
          <cell r="N123">
            <v>652165</v>
          </cell>
          <cell r="O123">
            <v>0.65366843740603386</v>
          </cell>
          <cell r="P123">
            <v>3605</v>
          </cell>
          <cell r="Q123">
            <v>3.6133106144131499</v>
          </cell>
        </row>
        <row r="124">
          <cell r="A124">
            <v>1</v>
          </cell>
          <cell r="B124" t="str">
            <v>Hydel Generation(G'sagar+Pench+Bargi+Tons+ B'pur+HB))</v>
          </cell>
          <cell r="C124" t="str">
            <v>MU</v>
          </cell>
          <cell r="D124">
            <v>2067.65</v>
          </cell>
          <cell r="E124">
            <v>2232.69</v>
          </cell>
          <cell r="F124">
            <v>2833.73</v>
          </cell>
          <cell r="G124">
            <v>2459.5</v>
          </cell>
          <cell r="H124">
            <v>1824.28</v>
          </cell>
          <cell r="I124">
            <v>105.9</v>
          </cell>
          <cell r="J124">
            <v>10.09725400457666</v>
          </cell>
          <cell r="K124">
            <v>200</v>
          </cell>
          <cell r="N124">
            <v>674871</v>
          </cell>
          <cell r="O124">
            <v>0.64346967963386725</v>
          </cell>
          <cell r="P124">
            <v>3020</v>
          </cell>
          <cell r="Q124">
            <v>2.8794813119755913</v>
          </cell>
        </row>
        <row r="125">
          <cell r="A125">
            <v>2</v>
          </cell>
          <cell r="B125" t="str">
            <v xml:space="preserve">Target (PLAN )   </v>
          </cell>
          <cell r="C125" t="str">
            <v>MU</v>
          </cell>
          <cell r="D125">
            <v>2195</v>
          </cell>
          <cell r="E125">
            <v>2195</v>
          </cell>
          <cell r="F125">
            <v>2275</v>
          </cell>
          <cell r="G125">
            <v>2440</v>
          </cell>
          <cell r="H125">
            <v>2480</v>
          </cell>
          <cell r="I125">
            <v>95.83</v>
          </cell>
          <cell r="J125">
            <v>9.8898830717153263</v>
          </cell>
          <cell r="K125">
            <v>200</v>
          </cell>
          <cell r="N125">
            <v>723885</v>
          </cell>
          <cell r="O125">
            <v>0.74706647264621195</v>
          </cell>
          <cell r="P125">
            <v>5474</v>
          </cell>
          <cell r="Q125">
            <v>5.6492977078753723</v>
          </cell>
        </row>
        <row r="126">
          <cell r="A126">
            <v>3</v>
          </cell>
          <cell r="B126" t="str">
            <v>ACHIEVEMENT Percentage of ( 2 )</v>
          </cell>
          <cell r="C126" t="str">
            <v>%</v>
          </cell>
          <cell r="D126">
            <v>94.198177676537583</v>
          </cell>
          <cell r="E126">
            <v>101.71708428246014</v>
          </cell>
          <cell r="F126">
            <v>124.56</v>
          </cell>
          <cell r="G126">
            <v>124.56</v>
          </cell>
          <cell r="H126">
            <v>73.559677419354841</v>
          </cell>
          <cell r="I126">
            <v>78.753599999999992</v>
          </cell>
          <cell r="J126">
            <v>9.9780718101059911</v>
          </cell>
          <cell r="K126">
            <v>189</v>
          </cell>
          <cell r="N126">
            <v>551504.19999999995</v>
          </cell>
          <cell r="O126">
            <v>0.70807595208907392</v>
          </cell>
          <cell r="P126">
            <v>3856.2</v>
          </cell>
          <cell r="Q126">
            <v>5.5342134978167259</v>
          </cell>
        </row>
        <row r="127">
          <cell r="A127">
            <v>4</v>
          </cell>
          <cell r="B127" t="str">
            <v>Hydel Generation M.P.Share</v>
          </cell>
          <cell r="C127" t="str">
            <v>MU</v>
          </cell>
          <cell r="D127">
            <v>2274.37</v>
          </cell>
          <cell r="E127">
            <v>2324.88</v>
          </cell>
          <cell r="F127">
            <v>2850.57</v>
          </cell>
          <cell r="G127">
            <v>2507.1999999999998</v>
          </cell>
          <cell r="H127">
            <v>1809.98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1161180</v>
          </cell>
          <cell r="O127">
            <v>0.73261492258577399</v>
          </cell>
          <cell r="P127">
            <v>12000</v>
          </cell>
          <cell r="Q127">
            <v>7.57107345203094</v>
          </cell>
        </row>
        <row r="128">
          <cell r="A128">
            <v>5</v>
          </cell>
          <cell r="B128" t="str">
            <v xml:space="preserve">Target (PLAN )   </v>
          </cell>
          <cell r="C128" t="str">
            <v>MU</v>
          </cell>
          <cell r="D128">
            <v>2200</v>
          </cell>
          <cell r="E128">
            <v>2200</v>
          </cell>
          <cell r="F128">
            <v>2300</v>
          </cell>
          <cell r="G128">
            <v>2385</v>
          </cell>
          <cell r="H128">
            <v>2424.17</v>
          </cell>
          <cell r="I128">
            <v>103</v>
          </cell>
          <cell r="J128">
            <v>7.7041026216388042</v>
          </cell>
          <cell r="K128">
            <v>0</v>
          </cell>
          <cell r="L128">
            <v>31115</v>
          </cell>
          <cell r="M128">
            <v>1015605</v>
          </cell>
          <cell r="N128">
            <v>997310</v>
          </cell>
          <cell r="O128">
            <v>0.74595908597928118</v>
          </cell>
          <cell r="P128">
            <v>14785</v>
          </cell>
          <cell r="Q128">
            <v>11.0587531321291</v>
          </cell>
        </row>
        <row r="129">
          <cell r="A129">
            <v>6</v>
          </cell>
          <cell r="B129" t="str">
            <v>ACHIEVEMENT Percentage of ( 5 )</v>
          </cell>
          <cell r="C129" t="str">
            <v>%</v>
          </cell>
          <cell r="D129">
            <v>103.38045454545454</v>
          </cell>
          <cell r="E129">
            <v>105.67636363636363</v>
          </cell>
          <cell r="F129">
            <v>123.94</v>
          </cell>
          <cell r="G129">
            <v>123.94</v>
          </cell>
          <cell r="H129">
            <v>74.663905584179332</v>
          </cell>
          <cell r="I129">
            <v>108.33</v>
          </cell>
          <cell r="J129">
            <v>10.790592969629357</v>
          </cell>
          <cell r="K129">
            <v>0</v>
          </cell>
          <cell r="L129">
            <v>47723</v>
          </cell>
          <cell r="M129">
            <v>791141</v>
          </cell>
          <cell r="N129">
            <v>802952</v>
          </cell>
          <cell r="O129">
            <v>0.7998087516061877</v>
          </cell>
          <cell r="P129">
            <v>15891</v>
          </cell>
          <cell r="Q129">
            <v>15.828792844122599</v>
          </cell>
        </row>
        <row r="130">
          <cell r="A130">
            <v>7</v>
          </cell>
          <cell r="B130" t="str">
            <v xml:space="preserve">Reservoir Level at the end </v>
          </cell>
          <cell r="C130">
            <v>300</v>
          </cell>
          <cell r="D130">
            <v>1550</v>
          </cell>
          <cell r="E130">
            <v>1068.78</v>
          </cell>
          <cell r="F130">
            <v>68.953548387096774</v>
          </cell>
          <cell r="G130">
            <v>59.14</v>
          </cell>
          <cell r="H130">
            <v>40.557832422586522</v>
          </cell>
          <cell r="I130">
            <v>114.24000000000001</v>
          </cell>
          <cell r="J130">
            <v>10.688822769887162</v>
          </cell>
          <cell r="K130">
            <v>0</v>
          </cell>
          <cell r="L130">
            <v>51627</v>
          </cell>
          <cell r="M130">
            <v>828867</v>
          </cell>
          <cell r="N130">
            <v>871385</v>
          </cell>
          <cell r="O130">
            <v>0.81530810831041001</v>
          </cell>
          <cell r="P130">
            <v>15146</v>
          </cell>
          <cell r="Q130">
            <v>14.171298115608451</v>
          </cell>
        </row>
        <row r="131">
          <cell r="A131" t="str">
            <v>a</v>
          </cell>
          <cell r="B131" t="str">
            <v>GANDHISAGAR     MDDL   1250.00 Ft</v>
          </cell>
          <cell r="C131" t="str">
            <v>FT</v>
          </cell>
          <cell r="D131">
            <v>1291.08</v>
          </cell>
          <cell r="E131">
            <v>1295.8</v>
          </cell>
          <cell r="F131">
            <v>1272.98</v>
          </cell>
          <cell r="G131">
            <v>1265.2</v>
          </cell>
          <cell r="H131">
            <v>1248.69</v>
          </cell>
          <cell r="I131">
            <v>136.01</v>
          </cell>
          <cell r="J131">
            <v>10.65867324948082</v>
          </cell>
          <cell r="K131">
            <v>0</v>
          </cell>
          <cell r="L131">
            <v>3954</v>
          </cell>
          <cell r="M131">
            <v>1008841</v>
          </cell>
          <cell r="N131">
            <v>1002324</v>
          </cell>
          <cell r="O131">
            <v>0.78548959680263308</v>
          </cell>
          <cell r="P131">
            <v>17158</v>
          </cell>
          <cell r="Q131">
            <v>13.446181575957056</v>
          </cell>
        </row>
        <row r="132">
          <cell r="A132">
            <v>0</v>
          </cell>
          <cell r="B132" t="str">
            <v>Energy   Contents   in   MKwh</v>
          </cell>
          <cell r="C132" t="str">
            <v>MU</v>
          </cell>
          <cell r="D132">
            <v>336.2</v>
          </cell>
          <cell r="E132">
            <v>411</v>
          </cell>
          <cell r="F132">
            <v>130.84</v>
          </cell>
          <cell r="G132">
            <v>75.400000000000006</v>
          </cell>
          <cell r="H132">
            <v>0</v>
          </cell>
          <cell r="I132">
            <v>136.81231500000001</v>
          </cell>
          <cell r="J132">
            <v>9.9482139546044532</v>
          </cell>
          <cell r="K132">
            <v>0</v>
          </cell>
          <cell r="L132">
            <v>10262</v>
          </cell>
          <cell r="M132">
            <v>1014037</v>
          </cell>
          <cell r="N132">
            <v>995200.65999999992</v>
          </cell>
          <cell r="O132">
            <v>0.72365335631105709</v>
          </cell>
          <cell r="P132">
            <v>14122.88</v>
          </cell>
          <cell r="Q132">
            <v>10.269355642085591</v>
          </cell>
        </row>
        <row r="133">
          <cell r="A133" t="str">
            <v>b</v>
          </cell>
          <cell r="B133" t="str">
            <v>PENCH           MDDL    464.50 M</v>
          </cell>
          <cell r="C133" t="str">
            <v>M</v>
          </cell>
          <cell r="D133">
            <v>467.3</v>
          </cell>
          <cell r="E133">
            <v>486.66</v>
          </cell>
          <cell r="F133">
            <v>481.29</v>
          </cell>
          <cell r="G133">
            <v>478.86</v>
          </cell>
          <cell r="H133">
            <v>463.46</v>
          </cell>
          <cell r="I133">
            <v>138.1</v>
          </cell>
          <cell r="J133">
            <v>9.6756112940517056</v>
          </cell>
          <cell r="K133">
            <v>0</v>
          </cell>
          <cell r="L133">
            <v>41415</v>
          </cell>
          <cell r="M133">
            <v>1102016</v>
          </cell>
          <cell r="N133">
            <v>1086065</v>
          </cell>
          <cell r="O133">
            <v>0.76092272122188731</v>
          </cell>
          <cell r="P133">
            <v>17781</v>
          </cell>
          <cell r="Q133">
            <v>12.457787430813422</v>
          </cell>
        </row>
        <row r="134">
          <cell r="A134">
            <v>0</v>
          </cell>
          <cell r="B134" t="str">
            <v>Energy   Contents   in   MKwh</v>
          </cell>
          <cell r="C134" t="str">
            <v>MU</v>
          </cell>
          <cell r="D134">
            <v>18.8</v>
          </cell>
          <cell r="E134">
            <v>289.5</v>
          </cell>
          <cell r="F134">
            <v>177.93</v>
          </cell>
          <cell r="G134">
            <v>137.9</v>
          </cell>
          <cell r="H134">
            <v>0</v>
          </cell>
          <cell r="I134">
            <v>134.1</v>
          </cell>
          <cell r="J134">
            <v>10.707441711913127</v>
          </cell>
          <cell r="K134">
            <v>245</v>
          </cell>
          <cell r="L134">
            <v>58749</v>
          </cell>
          <cell r="M134">
            <v>972440</v>
          </cell>
          <cell r="N134">
            <v>947187</v>
          </cell>
          <cell r="O134">
            <v>0.7562975087831364</v>
          </cell>
          <cell r="P134">
            <v>14466</v>
          </cell>
          <cell r="Q134">
            <v>11.550622804215905</v>
          </cell>
        </row>
        <row r="135">
          <cell r="A135" t="str">
            <v>c</v>
          </cell>
          <cell r="B135" t="str">
            <v>BARGI           MDDL    403.50 M</v>
          </cell>
          <cell r="C135" t="str">
            <v>M</v>
          </cell>
          <cell r="D135">
            <v>411.35</v>
          </cell>
          <cell r="E135">
            <v>416.75</v>
          </cell>
          <cell r="F135">
            <v>410.45</v>
          </cell>
          <cell r="G135">
            <v>411.05</v>
          </cell>
          <cell r="H135">
            <v>410</v>
          </cell>
          <cell r="I135">
            <v>74.2</v>
          </cell>
          <cell r="J135">
            <v>10.919793966151582</v>
          </cell>
          <cell r="K135">
            <v>245</v>
          </cell>
          <cell r="L135">
            <v>84001</v>
          </cell>
          <cell r="M135">
            <v>471584</v>
          </cell>
          <cell r="N135">
            <v>499471</v>
          </cell>
          <cell r="O135">
            <v>0.73505665930831499</v>
          </cell>
          <cell r="P135">
            <v>6005</v>
          </cell>
          <cell r="Q135">
            <v>8.8373804267844012</v>
          </cell>
        </row>
        <row r="136">
          <cell r="A136">
            <v>0</v>
          </cell>
          <cell r="B136" t="str">
            <v>Energy   Contents   in   MKwh</v>
          </cell>
          <cell r="C136" t="str">
            <v>MU</v>
          </cell>
          <cell r="D136">
            <v>71.55</v>
          </cell>
          <cell r="E136">
            <v>160.75</v>
          </cell>
          <cell r="F136">
            <v>60.4</v>
          </cell>
          <cell r="G136">
            <v>67.650000000000006</v>
          </cell>
          <cell r="H136">
            <v>55</v>
          </cell>
          <cell r="I136">
            <v>80.066000000000003</v>
          </cell>
          <cell r="J136">
            <v>10.288218136026625</v>
          </cell>
          <cell r="K136">
            <v>258</v>
          </cell>
          <cell r="L136">
            <v>58003</v>
          </cell>
          <cell r="M136">
            <v>576062</v>
          </cell>
          <cell r="N136">
            <v>559207</v>
          </cell>
          <cell r="O136">
            <v>0.71856263572465728</v>
          </cell>
          <cell r="P136">
            <v>5590</v>
          </cell>
          <cell r="Q136">
            <v>7.1829664752065581</v>
          </cell>
        </row>
        <row r="137">
          <cell r="A137" t="str">
            <v>d</v>
          </cell>
          <cell r="B137" t="str">
            <v>TONS            MDDL    275.00 M</v>
          </cell>
          <cell r="C137" t="str">
            <v>M</v>
          </cell>
          <cell r="D137">
            <v>277.3</v>
          </cell>
          <cell r="E137">
            <v>277.2</v>
          </cell>
          <cell r="F137">
            <v>277</v>
          </cell>
          <cell r="G137">
            <v>275</v>
          </cell>
          <cell r="H137">
            <v>276.3</v>
          </cell>
          <cell r="I137">
            <v>122.9</v>
          </cell>
          <cell r="J137">
            <v>10.242776300765914</v>
          </cell>
          <cell r="K137">
            <v>270</v>
          </cell>
          <cell r="L137">
            <v>100659</v>
          </cell>
          <cell r="M137">
            <v>783861</v>
          </cell>
          <cell r="N137">
            <v>787620</v>
          </cell>
          <cell r="O137">
            <v>0.65642111228716427</v>
          </cell>
          <cell r="P137">
            <v>6384</v>
          </cell>
          <cell r="Q137">
            <v>5.3205763957762082</v>
          </cell>
        </row>
        <row r="138">
          <cell r="A138">
            <v>0</v>
          </cell>
          <cell r="B138" t="str">
            <v>Energy   Contents   in   MKwh</v>
          </cell>
          <cell r="C138" t="str">
            <v>MU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0.87</v>
          </cell>
          <cell r="I138">
            <v>135.19999999999999</v>
          </cell>
          <cell r="J138">
            <v>10.424055512721663</v>
          </cell>
          <cell r="K138">
            <v>235</v>
          </cell>
          <cell r="M138">
            <v>875677</v>
          </cell>
          <cell r="N138">
            <v>845128</v>
          </cell>
          <cell r="O138">
            <v>0.65160215882806471</v>
          </cell>
          <cell r="P138">
            <v>4619</v>
          </cell>
          <cell r="Q138">
            <v>3.5612952968388587</v>
          </cell>
        </row>
        <row r="139">
          <cell r="A139" t="str">
            <v>e</v>
          </cell>
          <cell r="B139" t="str">
            <v>BIRSINGHPUR     MDDL    471.00 M</v>
          </cell>
          <cell r="C139" t="str">
            <v>M</v>
          </cell>
          <cell r="D139">
            <v>475.01</v>
          </cell>
          <cell r="E139">
            <v>475.65</v>
          </cell>
          <cell r="F139">
            <v>474.63</v>
          </cell>
          <cell r="G139">
            <v>475.73</v>
          </cell>
          <cell r="H139">
            <v>474.48</v>
          </cell>
          <cell r="I139">
            <v>119.56</v>
          </cell>
          <cell r="J139">
            <v>10.397154609411007</v>
          </cell>
          <cell r="K139">
            <v>229</v>
          </cell>
          <cell r="L139">
            <v>106452</v>
          </cell>
          <cell r="M139">
            <v>784705</v>
          </cell>
          <cell r="N139">
            <v>855542</v>
          </cell>
          <cell r="O139">
            <v>0.74399485186054803</v>
          </cell>
          <cell r="P139">
            <v>8418</v>
          </cell>
          <cell r="Q139">
            <v>7.3204455923404028</v>
          </cell>
        </row>
        <row r="140">
          <cell r="A140">
            <v>0</v>
          </cell>
          <cell r="B140" t="str">
            <v>Energy   Contents   in   MKwh</v>
          </cell>
          <cell r="C140" t="str">
            <v>MU</v>
          </cell>
          <cell r="D140">
            <v>4.41</v>
          </cell>
          <cell r="E140">
            <v>5.95</v>
          </cell>
          <cell r="F140">
            <v>3.95</v>
          </cell>
          <cell r="G140">
            <v>5.27</v>
          </cell>
          <cell r="H140">
            <v>3.78</v>
          </cell>
          <cell r="I140">
            <v>106.38520000000001</v>
          </cell>
          <cell r="J140">
            <v>10.454399705015359</v>
          </cell>
          <cell r="K140">
            <v>247.4</v>
          </cell>
          <cell r="L140">
            <v>69823</v>
          </cell>
          <cell r="M140">
            <v>698377.8</v>
          </cell>
          <cell r="N140">
            <v>709393.6</v>
          </cell>
          <cell r="O140">
            <v>0.70112748360174992</v>
          </cell>
          <cell r="P140">
            <v>6203.2</v>
          </cell>
          <cell r="Q140">
            <v>6.4445328373892865</v>
          </cell>
        </row>
        <row r="141">
          <cell r="A141" t="str">
            <v>f</v>
          </cell>
          <cell r="B141" t="str">
            <v>HASDEO-BANGO    MDDL    329.79 M</v>
          </cell>
          <cell r="C141" t="str">
            <v>M</v>
          </cell>
          <cell r="D141">
            <v>345</v>
          </cell>
          <cell r="E141">
            <v>355.56</v>
          </cell>
          <cell r="F141">
            <v>334.51</v>
          </cell>
          <cell r="G141">
            <v>344.57</v>
          </cell>
          <cell r="H141">
            <v>345.48</v>
          </cell>
        </row>
        <row r="142">
          <cell r="A142">
            <v>0</v>
          </cell>
          <cell r="B142" t="str">
            <v>Energy   Contents   in   MKwh</v>
          </cell>
          <cell r="C142" t="str">
            <v>MU</v>
          </cell>
          <cell r="D142">
            <v>68</v>
          </cell>
          <cell r="E142">
            <v>187.4</v>
          </cell>
          <cell r="F142">
            <v>13.18</v>
          </cell>
          <cell r="G142">
            <v>64.849999999999994</v>
          </cell>
          <cell r="H142">
            <v>71.36</v>
          </cell>
        </row>
        <row r="143">
          <cell r="A143" t="str">
            <v>g</v>
          </cell>
          <cell r="B143" t="str">
            <v xml:space="preserve">RAJGHAT     MDDL    </v>
          </cell>
          <cell r="C143" t="str">
            <v>M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>AUXILIARY CONSUMPTION</v>
          </cell>
          <cell r="K143" t="str">
            <v>MAXIMUM DEMAND</v>
          </cell>
          <cell r="L143" t="str">
            <v>COAL IN MT</v>
          </cell>
          <cell r="N143" t="str">
            <v>COAL CONSUMED</v>
          </cell>
          <cell r="P143" t="str">
            <v>FUEL OIL CONSUMPTION</v>
          </cell>
        </row>
        <row r="144">
          <cell r="A144">
            <v>0</v>
          </cell>
          <cell r="B144" t="str">
            <v>Energy   Contents   in   MKwh</v>
          </cell>
          <cell r="C144" t="str">
            <v>MU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 t="str">
            <v>MKwh</v>
          </cell>
          <cell r="J144" t="str">
            <v>%</v>
          </cell>
          <cell r="K144" t="str">
            <v>MW</v>
          </cell>
          <cell r="L144" t="str">
            <v>OP.STOCK</v>
          </cell>
          <cell r="M144" t="str">
            <v>RECIEPT</v>
          </cell>
          <cell r="N144" t="str">
            <v>MT</v>
          </cell>
          <cell r="O144" t="str">
            <v>Kg/kWH</v>
          </cell>
          <cell r="P144" t="str">
            <v>KL</v>
          </cell>
          <cell r="Q144" t="str">
            <v>ml/KWH</v>
          </cell>
        </row>
        <row r="145">
          <cell r="A145">
            <v>0</v>
          </cell>
          <cell r="B145" t="str">
            <v>M.P.E.B. GENERATION  AS PER SHARE</v>
          </cell>
          <cell r="C145">
            <v>312.5</v>
          </cell>
          <cell r="D145">
            <v>1650</v>
          </cell>
          <cell r="E145">
            <v>1832.28</v>
          </cell>
          <cell r="F145">
            <v>111.04727272727273</v>
          </cell>
          <cell r="G145">
            <v>78.5</v>
          </cell>
          <cell r="H145">
            <v>66.932602739726022</v>
          </cell>
        </row>
        <row r="146">
          <cell r="A146">
            <v>1</v>
          </cell>
          <cell r="B146" t="str">
            <v>THERMAL  ( Excl. 40% Satpura I)</v>
          </cell>
          <cell r="C146" t="str">
            <v>MU</v>
          </cell>
          <cell r="D146">
            <v>16139.38</v>
          </cell>
          <cell r="E146">
            <v>17117.55</v>
          </cell>
          <cell r="F146">
            <v>17701.060000000001</v>
          </cell>
          <cell r="G146">
            <v>19305.5</v>
          </cell>
          <cell r="H146">
            <v>19626.939999999999</v>
          </cell>
        </row>
        <row r="147">
          <cell r="A147">
            <v>2</v>
          </cell>
          <cell r="B147" t="str">
            <v>HYDEL    ( Excl. 50 % Chambal &amp; 1/3 Pench )</v>
          </cell>
          <cell r="C147" t="str">
            <v>MU</v>
          </cell>
          <cell r="D147">
            <v>2274.37</v>
          </cell>
          <cell r="E147">
            <v>2324.88</v>
          </cell>
          <cell r="F147">
            <v>2850.57</v>
          </cell>
          <cell r="G147">
            <v>2507.1999999999998</v>
          </cell>
          <cell r="H147">
            <v>1809.98</v>
          </cell>
        </row>
        <row r="148">
          <cell r="A148">
            <v>3</v>
          </cell>
          <cell r="B148" t="str">
            <v>TOTAL</v>
          </cell>
          <cell r="C148" t="str">
            <v>MU</v>
          </cell>
          <cell r="D148">
            <v>18413.75</v>
          </cell>
          <cell r="E148">
            <v>19442.43</v>
          </cell>
          <cell r="F148">
            <v>20551.63</v>
          </cell>
          <cell r="G148">
            <v>21812.7</v>
          </cell>
          <cell r="H148">
            <v>21436.92</v>
          </cell>
        </row>
        <row r="149">
          <cell r="A149" t="str">
            <v>Note :-</v>
          </cell>
          <cell r="B149" t="str">
            <v>1.Heavy and good rains resulted in more secondary generation in Hydel Stations in Year 1994-95</v>
          </cell>
          <cell r="C149">
            <v>312.5</v>
          </cell>
          <cell r="D149">
            <v>1600</v>
          </cell>
          <cell r="E149">
            <v>1538.84</v>
          </cell>
          <cell r="F149">
            <v>96.177499999999995</v>
          </cell>
          <cell r="G149">
            <v>72.41</v>
          </cell>
          <cell r="H149">
            <v>56.213333333333331</v>
          </cell>
        </row>
        <row r="150">
          <cell r="A150" t="str">
            <v>Note :-</v>
          </cell>
          <cell r="B150" t="str">
            <v>2.Intermittent rains practically every month resulted in building up level and non utilisation of water due to lack of demand in 1997-98.</v>
          </cell>
          <cell r="C150">
            <v>312.5</v>
          </cell>
          <cell r="D150">
            <v>1500</v>
          </cell>
          <cell r="E150">
            <v>1519.37</v>
          </cell>
          <cell r="F150">
            <v>101.29133333333333</v>
          </cell>
          <cell r="G150">
            <v>72.699726027397261</v>
          </cell>
          <cell r="H150">
            <v>55.502100456621008</v>
          </cell>
        </row>
        <row r="151">
          <cell r="B151" t="str">
            <v>94-95</v>
          </cell>
          <cell r="C151">
            <v>312.5</v>
          </cell>
          <cell r="D151">
            <v>1550</v>
          </cell>
          <cell r="E151">
            <v>1497.8</v>
          </cell>
          <cell r="F151">
            <v>96.632258064516122</v>
          </cell>
          <cell r="G151">
            <v>70</v>
          </cell>
          <cell r="H151">
            <v>54.714155251141555</v>
          </cell>
        </row>
        <row r="152">
          <cell r="B152" t="str">
            <v>95-96</v>
          </cell>
          <cell r="C152">
            <v>312.5</v>
          </cell>
          <cell r="D152">
            <v>1550</v>
          </cell>
          <cell r="E152">
            <v>1814</v>
          </cell>
          <cell r="F152">
            <v>117.03225806451613</v>
          </cell>
          <cell r="G152">
            <v>78.900000000000006</v>
          </cell>
          <cell r="H152">
            <v>66.083788706739526</v>
          </cell>
        </row>
        <row r="153">
          <cell r="B153" t="str">
            <v>96-97</v>
          </cell>
          <cell r="C153">
            <v>312.5</v>
          </cell>
          <cell r="D153">
            <v>1650</v>
          </cell>
          <cell r="E153">
            <v>1819</v>
          </cell>
          <cell r="F153">
            <v>110.24242424242425</v>
          </cell>
          <cell r="G153">
            <v>78</v>
          </cell>
          <cell r="H153">
            <v>66.447488584474883</v>
          </cell>
        </row>
        <row r="154">
          <cell r="B154" t="str">
            <v>97-98</v>
          </cell>
          <cell r="C154">
            <v>312.5</v>
          </cell>
          <cell r="D154">
            <v>1800</v>
          </cell>
          <cell r="E154">
            <v>2122.88</v>
          </cell>
          <cell r="F154">
            <v>117.93777777777778</v>
          </cell>
          <cell r="G154">
            <v>85.2</v>
          </cell>
          <cell r="H154">
            <v>77.548127853881283</v>
          </cell>
        </row>
        <row r="155">
          <cell r="B155" t="str">
            <v>98-99</v>
          </cell>
          <cell r="C155">
            <v>312.5</v>
          </cell>
          <cell r="D155">
            <v>1700</v>
          </cell>
          <cell r="E155">
            <v>1925.81</v>
          </cell>
          <cell r="F155">
            <v>113.28294117647059</v>
          </cell>
          <cell r="G155">
            <v>78.900000000000006</v>
          </cell>
          <cell r="H155">
            <v>70.349223744292232</v>
          </cell>
        </row>
        <row r="156">
          <cell r="B156" t="str">
            <v>99-00</v>
          </cell>
          <cell r="C156">
            <v>312.5</v>
          </cell>
          <cell r="D156">
            <v>2050</v>
          </cell>
          <cell r="E156">
            <v>2102.1999999999998</v>
          </cell>
          <cell r="F156">
            <v>102.5</v>
          </cell>
          <cell r="G156">
            <v>80.8</v>
          </cell>
          <cell r="H156">
            <v>76.599999999999994</v>
          </cell>
        </row>
        <row r="157">
          <cell r="B157" t="str">
            <v>00-01</v>
          </cell>
          <cell r="C157">
            <v>312.5</v>
          </cell>
          <cell r="D157">
            <v>1950</v>
          </cell>
          <cell r="E157">
            <v>1972.36</v>
          </cell>
          <cell r="F157">
            <v>101.15</v>
          </cell>
          <cell r="G157">
            <v>78.77</v>
          </cell>
          <cell r="H157">
            <v>72.05</v>
          </cell>
        </row>
        <row r="158">
          <cell r="A158" t="str">
            <v>Average last 5 years</v>
          </cell>
          <cell r="B158">
            <v>0</v>
          </cell>
          <cell r="C158">
            <v>0</v>
          </cell>
          <cell r="D158">
            <v>1830</v>
          </cell>
          <cell r="E158">
            <v>1988.45</v>
          </cell>
          <cell r="F158">
            <v>109.02262863933451</v>
          </cell>
          <cell r="G158">
            <v>80.333999999999989</v>
          </cell>
          <cell r="H158">
            <v>72.598968036529669</v>
          </cell>
        </row>
        <row r="159">
          <cell r="A159" t="str">
            <v>SATPURA II</v>
          </cell>
          <cell r="B159" t="str">
            <v>88-89</v>
          </cell>
          <cell r="C159">
            <v>410</v>
          </cell>
          <cell r="D159">
            <v>1800</v>
          </cell>
          <cell r="E159">
            <v>1359.91</v>
          </cell>
          <cell r="F159">
            <v>75.550555555555562</v>
          </cell>
          <cell r="G159">
            <v>64.67</v>
          </cell>
          <cell r="H159">
            <v>37.863626239002116</v>
          </cell>
        </row>
        <row r="160">
          <cell r="B160" t="str">
            <v>89-90</v>
          </cell>
          <cell r="C160">
            <v>410</v>
          </cell>
          <cell r="D160">
            <v>1800</v>
          </cell>
          <cell r="E160">
            <v>1247.99</v>
          </cell>
          <cell r="F160">
            <v>69.332777777777778</v>
          </cell>
          <cell r="G160">
            <v>64.5</v>
          </cell>
          <cell r="H160">
            <v>34.747466310279542</v>
          </cell>
        </row>
        <row r="161">
          <cell r="B161" t="str">
            <v>90-91</v>
          </cell>
          <cell r="C161">
            <v>410</v>
          </cell>
          <cell r="D161">
            <v>1800</v>
          </cell>
          <cell r="E161">
            <v>1143.08</v>
          </cell>
          <cell r="F161">
            <v>63.504444444444445</v>
          </cell>
          <cell r="G161">
            <v>59.01</v>
          </cell>
          <cell r="H161">
            <v>31.826484018264839</v>
          </cell>
        </row>
        <row r="162">
          <cell r="B162" t="str">
            <v>91-92</v>
          </cell>
          <cell r="C162">
            <v>410</v>
          </cell>
          <cell r="D162">
            <v>1800</v>
          </cell>
          <cell r="E162">
            <v>1261.23</v>
          </cell>
          <cell r="F162">
            <v>70.068333333333328</v>
          </cell>
          <cell r="G162">
            <v>57.19</v>
          </cell>
          <cell r="H162">
            <v>35.116104243234211</v>
          </cell>
        </row>
        <row r="163">
          <cell r="B163" t="str">
            <v>92-93</v>
          </cell>
          <cell r="C163">
            <v>410</v>
          </cell>
          <cell r="D163">
            <v>1600</v>
          </cell>
          <cell r="E163">
            <v>1091.3900000000001</v>
          </cell>
          <cell r="F163">
            <v>68.211875000000006</v>
          </cell>
          <cell r="G163">
            <v>52.11</v>
          </cell>
          <cell r="H163">
            <v>30.387292571555857</v>
          </cell>
        </row>
        <row r="164">
          <cell r="B164" t="str">
            <v>93-94</v>
          </cell>
          <cell r="C164">
            <v>410</v>
          </cell>
          <cell r="D164">
            <v>1400</v>
          </cell>
          <cell r="E164">
            <v>1268.5727999999999</v>
          </cell>
          <cell r="F164">
            <v>90.612342857142863</v>
          </cell>
          <cell r="G164">
            <v>50.802958904109587</v>
          </cell>
          <cell r="H164">
            <v>35.320547945205476</v>
          </cell>
        </row>
        <row r="165">
          <cell r="B165" t="str">
            <v>94-95</v>
          </cell>
          <cell r="C165">
            <v>410</v>
          </cell>
          <cell r="D165">
            <v>1400</v>
          </cell>
          <cell r="E165">
            <v>2021.1</v>
          </cell>
          <cell r="F165">
            <v>144.36428571428573</v>
          </cell>
          <cell r="G165">
            <v>74.5</v>
          </cell>
          <cell r="H165">
            <v>56.272970263949212</v>
          </cell>
        </row>
        <row r="166">
          <cell r="B166" t="str">
            <v>95-96</v>
          </cell>
          <cell r="C166">
            <v>410</v>
          </cell>
          <cell r="D166">
            <v>2000</v>
          </cell>
          <cell r="E166">
            <v>2079.3000000000002</v>
          </cell>
          <cell r="F166">
            <v>103.96500000000002</v>
          </cell>
          <cell r="G166">
            <v>77.3</v>
          </cell>
          <cell r="H166">
            <v>57.735239237638289</v>
          </cell>
        </row>
        <row r="167">
          <cell r="B167" t="str">
            <v>96-97</v>
          </cell>
          <cell r="C167">
            <v>410</v>
          </cell>
          <cell r="D167">
            <v>2000</v>
          </cell>
          <cell r="E167">
            <v>2273.1</v>
          </cell>
          <cell r="F167">
            <v>113.655</v>
          </cell>
          <cell r="G167">
            <v>77.599999999999994</v>
          </cell>
          <cell r="H167">
            <v>63.289341797527563</v>
          </cell>
        </row>
        <row r="168">
          <cell r="B168" t="str">
            <v>97-98</v>
          </cell>
          <cell r="C168">
            <v>410</v>
          </cell>
          <cell r="D168">
            <v>2200</v>
          </cell>
          <cell r="E168">
            <v>2601.9899999999998</v>
          </cell>
          <cell r="F168">
            <v>118.27227272727271</v>
          </cell>
          <cell r="G168">
            <v>84.5</v>
          </cell>
          <cell r="H168">
            <v>72.446541931172732</v>
          </cell>
        </row>
        <row r="169">
          <cell r="B169" t="str">
            <v>98-99</v>
          </cell>
          <cell r="C169">
            <v>410</v>
          </cell>
          <cell r="D169">
            <v>2150</v>
          </cell>
          <cell r="E169">
            <v>2881.87</v>
          </cell>
          <cell r="F169">
            <v>134.04046511627908</v>
          </cell>
          <cell r="G169">
            <v>87.5</v>
          </cell>
          <cell r="H169">
            <v>80.239169172513641</v>
          </cell>
        </row>
        <row r="170">
          <cell r="B170" t="str">
            <v>99-00</v>
          </cell>
          <cell r="C170">
            <v>410</v>
          </cell>
          <cell r="D170">
            <v>2700</v>
          </cell>
          <cell r="E170">
            <v>2520.9</v>
          </cell>
          <cell r="F170">
            <v>93.3</v>
          </cell>
          <cell r="G170">
            <v>75.2</v>
          </cell>
          <cell r="H170">
            <v>70</v>
          </cell>
        </row>
        <row r="171">
          <cell r="B171" t="str">
            <v>00-01</v>
          </cell>
          <cell r="C171">
            <v>410</v>
          </cell>
          <cell r="D171">
            <v>2850</v>
          </cell>
          <cell r="E171">
            <v>2450.13</v>
          </cell>
          <cell r="F171">
            <v>85.97</v>
          </cell>
          <cell r="G171">
            <v>77.64</v>
          </cell>
          <cell r="H171">
            <v>68.22</v>
          </cell>
        </row>
        <row r="172">
          <cell r="A172" t="str">
            <v>Average last 5 years</v>
          </cell>
          <cell r="B172">
            <v>0</v>
          </cell>
          <cell r="C172">
            <v>0</v>
          </cell>
          <cell r="D172">
            <v>2380</v>
          </cell>
          <cell r="E172">
            <v>2545.5980000000004</v>
          </cell>
          <cell r="F172">
            <v>109.04754756871037</v>
          </cell>
          <cell r="G172">
            <v>80.488</v>
          </cell>
          <cell r="H172">
            <v>70.839010580242785</v>
          </cell>
        </row>
        <row r="173">
          <cell r="A173" t="str">
            <v>SATPURA III</v>
          </cell>
          <cell r="B173" t="str">
            <v>88-89</v>
          </cell>
          <cell r="C173">
            <v>420</v>
          </cell>
          <cell r="D173">
            <v>2050</v>
          </cell>
          <cell r="E173">
            <v>1857.99</v>
          </cell>
          <cell r="F173">
            <v>90.633658536585372</v>
          </cell>
          <cell r="G173">
            <v>75.62</v>
          </cell>
          <cell r="H173">
            <v>50.4998369210698</v>
          </cell>
        </row>
        <row r="174">
          <cell r="B174" t="str">
            <v>89-90</v>
          </cell>
          <cell r="C174">
            <v>420</v>
          </cell>
          <cell r="D174">
            <v>2100</v>
          </cell>
          <cell r="E174">
            <v>1805.67</v>
          </cell>
          <cell r="F174">
            <v>85.984285714285718</v>
          </cell>
          <cell r="G174">
            <v>88.7</v>
          </cell>
          <cell r="H174">
            <v>49.077788649706456</v>
          </cell>
        </row>
        <row r="175">
          <cell r="B175" t="str">
            <v>90-91</v>
          </cell>
          <cell r="C175">
            <v>420</v>
          </cell>
          <cell r="D175">
            <v>1950</v>
          </cell>
          <cell r="E175">
            <v>1496.73</v>
          </cell>
          <cell r="F175">
            <v>76.755384615384614</v>
          </cell>
          <cell r="G175">
            <v>67.97</v>
          </cell>
          <cell r="H175">
            <v>40.680854533594257</v>
          </cell>
        </row>
        <row r="176">
          <cell r="B176" t="str">
            <v>91-92</v>
          </cell>
          <cell r="C176">
            <v>420</v>
          </cell>
          <cell r="D176">
            <v>1950</v>
          </cell>
          <cell r="E176">
            <v>1741.07</v>
          </cell>
          <cell r="F176">
            <v>89.285641025641027</v>
          </cell>
          <cell r="G176">
            <v>69.19</v>
          </cell>
          <cell r="H176">
            <v>47.321972167862576</v>
          </cell>
        </row>
        <row r="177">
          <cell r="B177" t="str">
            <v>92-93</v>
          </cell>
          <cell r="C177">
            <v>420</v>
          </cell>
          <cell r="D177">
            <v>1800</v>
          </cell>
          <cell r="E177">
            <v>2011.32</v>
          </cell>
          <cell r="F177">
            <v>111.74</v>
          </cell>
          <cell r="G177">
            <v>81.23</v>
          </cell>
          <cell r="H177">
            <v>54.667318982387478</v>
          </cell>
        </row>
        <row r="178">
          <cell r="B178" t="str">
            <v>93-94</v>
          </cell>
          <cell r="C178">
            <v>420</v>
          </cell>
          <cell r="D178">
            <v>2015</v>
          </cell>
          <cell r="E178">
            <v>2278.799</v>
          </cell>
          <cell r="F178">
            <v>113.0917617866005</v>
          </cell>
          <cell r="G178">
            <v>81.576273972602735</v>
          </cell>
          <cell r="H178">
            <v>61.93735051098065</v>
          </cell>
        </row>
        <row r="179">
          <cell r="B179" t="str">
            <v>94-95</v>
          </cell>
          <cell r="C179">
            <v>420</v>
          </cell>
          <cell r="D179">
            <v>2000</v>
          </cell>
          <cell r="E179">
            <v>2280.8000000000002</v>
          </cell>
          <cell r="F179">
            <v>114.04000000000002</v>
          </cell>
          <cell r="G179">
            <v>85.1</v>
          </cell>
          <cell r="H179">
            <v>61.991737334203094</v>
          </cell>
        </row>
        <row r="180">
          <cell r="B180" t="str">
            <v>95-96</v>
          </cell>
          <cell r="C180">
            <v>420</v>
          </cell>
          <cell r="D180">
            <v>2100</v>
          </cell>
          <cell r="E180">
            <v>2141.3000000000002</v>
          </cell>
          <cell r="F180">
            <v>101.96666666666668</v>
          </cell>
          <cell r="G180">
            <v>77.400000000000006</v>
          </cell>
          <cell r="H180">
            <v>58.041135397692784</v>
          </cell>
        </row>
        <row r="181">
          <cell r="B181" t="str">
            <v>96-97</v>
          </cell>
          <cell r="C181">
            <v>420</v>
          </cell>
          <cell r="D181">
            <v>2100</v>
          </cell>
          <cell r="E181">
            <v>2447.1999999999998</v>
          </cell>
          <cell r="F181">
            <v>116.53333333333332</v>
          </cell>
          <cell r="G181">
            <v>82.1</v>
          </cell>
          <cell r="H181">
            <v>66.514459665144585</v>
          </cell>
        </row>
        <row r="182">
          <cell r="B182" t="str">
            <v>97-98</v>
          </cell>
          <cell r="C182">
            <v>420</v>
          </cell>
          <cell r="D182">
            <v>2300</v>
          </cell>
          <cell r="E182">
            <v>2706.67</v>
          </cell>
          <cell r="F182">
            <v>117.68130434782609</v>
          </cell>
          <cell r="G182">
            <v>82.6</v>
          </cell>
          <cell r="H182">
            <v>73.566808001739503</v>
          </cell>
        </row>
        <row r="183">
          <cell r="B183" t="str">
            <v>98-99</v>
          </cell>
          <cell r="C183">
            <v>420</v>
          </cell>
          <cell r="D183">
            <v>2250</v>
          </cell>
          <cell r="E183">
            <v>2830.37</v>
          </cell>
          <cell r="F183">
            <v>125.79422222222222</v>
          </cell>
          <cell r="G183">
            <v>82.9</v>
          </cell>
          <cell r="H183">
            <v>76.92895194607523</v>
          </cell>
        </row>
        <row r="184">
          <cell r="B184" t="str">
            <v>99-00</v>
          </cell>
          <cell r="C184">
            <v>420</v>
          </cell>
          <cell r="D184">
            <v>2750</v>
          </cell>
          <cell r="E184">
            <v>3093.5</v>
          </cell>
          <cell r="F184">
            <v>112.5</v>
          </cell>
          <cell r="G184">
            <v>87.3</v>
          </cell>
          <cell r="H184">
            <v>83.9</v>
          </cell>
        </row>
        <row r="185">
          <cell r="B185" t="str">
            <v>00-01</v>
          </cell>
          <cell r="C185">
            <v>420</v>
          </cell>
          <cell r="D185">
            <v>2800</v>
          </cell>
          <cell r="E185">
            <v>2780.62</v>
          </cell>
          <cell r="F185">
            <v>97.46</v>
          </cell>
          <cell r="G185">
            <v>79.290000000000006</v>
          </cell>
          <cell r="H185">
            <v>75.58</v>
          </cell>
        </row>
        <row r="186">
          <cell r="A186" t="str">
            <v>Average last 5 years</v>
          </cell>
          <cell r="B186">
            <v>0</v>
          </cell>
          <cell r="C186">
            <v>0</v>
          </cell>
          <cell r="D186">
            <v>2440</v>
          </cell>
          <cell r="E186">
            <v>2771.672</v>
          </cell>
          <cell r="F186">
            <v>113.99377198067631</v>
          </cell>
          <cell r="G186">
            <v>82.837999999999994</v>
          </cell>
          <cell r="H186">
            <v>75.298043922591859</v>
          </cell>
        </row>
        <row r="187">
          <cell r="A187" t="str">
            <v>STATE  LOAD  DESPATCH  CENTRE  M.P.E.B.  JABALPUR</v>
          </cell>
        </row>
        <row r="188">
          <cell r="A188" t="str">
            <v>SATPURA</v>
          </cell>
        </row>
        <row r="189">
          <cell r="A189" t="str">
            <v>STATION NAME</v>
          </cell>
          <cell r="B189" t="str">
            <v>YEAR</v>
          </cell>
          <cell r="C189" t="str">
            <v>CAPACITY</v>
          </cell>
          <cell r="D189" t="str">
            <v>TARGET</v>
          </cell>
          <cell r="E189" t="str">
            <v>ACTUAL GENE.</v>
          </cell>
          <cell r="F189" t="str">
            <v>ACHIEVE-MENT</v>
          </cell>
          <cell r="G189" t="str">
            <v>AVAIL-ABILITY</v>
          </cell>
          <cell r="H189" t="str">
            <v>P.L.F.</v>
          </cell>
        </row>
        <row r="190">
          <cell r="C190" t="str">
            <v>MW</v>
          </cell>
          <cell r="D190" t="str">
            <v>MKwh</v>
          </cell>
          <cell r="E190" t="str">
            <v>MKwh</v>
          </cell>
          <cell r="F190" t="str">
            <v>%</v>
          </cell>
          <cell r="G190" t="str">
            <v>%</v>
          </cell>
          <cell r="H190" t="str">
            <v>%</v>
          </cell>
        </row>
        <row r="191">
          <cell r="A191" t="str">
            <v>SATPURA</v>
          </cell>
          <cell r="B191" t="str">
            <v>88-89</v>
          </cell>
          <cell r="C191">
            <v>1142.5</v>
          </cell>
          <cell r="D191">
            <v>5500</v>
          </cell>
          <cell r="E191">
            <v>5050.18</v>
          </cell>
          <cell r="F191">
            <v>91.821454545454543</v>
          </cell>
          <cell r="G191">
            <v>72.4782056892779</v>
          </cell>
          <cell r="H191">
            <v>50.459918267837693</v>
          </cell>
        </row>
        <row r="192">
          <cell r="B192" t="str">
            <v>89-90</v>
          </cell>
          <cell r="C192">
            <v>1142.5</v>
          </cell>
          <cell r="D192">
            <v>5475</v>
          </cell>
          <cell r="E192">
            <v>4783.66</v>
          </cell>
          <cell r="F192">
            <v>87.372785388127852</v>
          </cell>
          <cell r="G192">
            <v>76.818052516411385</v>
          </cell>
          <cell r="H192">
            <v>47.796928549304077</v>
          </cell>
        </row>
        <row r="193">
          <cell r="B193" t="str">
            <v>90-91</v>
          </cell>
          <cell r="C193">
            <v>1142.5</v>
          </cell>
          <cell r="D193">
            <v>5450</v>
          </cell>
          <cell r="E193">
            <v>4155.2000000000007</v>
          </cell>
          <cell r="F193">
            <v>76.242201834862399</v>
          </cell>
          <cell r="G193">
            <v>66.023741794310723</v>
          </cell>
          <cell r="H193">
            <v>41.517540441433617</v>
          </cell>
        </row>
        <row r="194">
          <cell r="B194" t="str">
            <v>91-92</v>
          </cell>
          <cell r="C194">
            <v>1142.5</v>
          </cell>
          <cell r="D194">
            <v>5450</v>
          </cell>
          <cell r="E194">
            <v>4387.7699999999995</v>
          </cell>
          <cell r="F194">
            <v>80.509541284403653</v>
          </cell>
          <cell r="G194">
            <v>63.680153172866518</v>
          </cell>
          <cell r="H194">
            <v>43.721526706604003</v>
          </cell>
        </row>
        <row r="195">
          <cell r="B195" t="str">
            <v>92-93</v>
          </cell>
          <cell r="C195">
            <v>1142.5</v>
          </cell>
          <cell r="D195">
            <v>5000</v>
          </cell>
          <cell r="E195">
            <v>4641.55</v>
          </cell>
          <cell r="F195">
            <v>92.831000000000003</v>
          </cell>
          <cell r="G195">
            <v>68.367461706783374</v>
          </cell>
          <cell r="H195">
            <v>46.37700708412018</v>
          </cell>
        </row>
        <row r="196">
          <cell r="B196" t="str">
            <v>93-94</v>
          </cell>
          <cell r="C196">
            <v>1142.5</v>
          </cell>
          <cell r="D196">
            <v>4915</v>
          </cell>
          <cell r="E196">
            <v>5066.7417999999998</v>
          </cell>
          <cell r="F196">
            <v>103.08732044760936</v>
          </cell>
          <cell r="G196">
            <v>68.104956326249209</v>
          </cell>
          <cell r="H196">
            <v>50.625398918897318</v>
          </cell>
        </row>
        <row r="197">
          <cell r="B197" t="str">
            <v>94-95</v>
          </cell>
          <cell r="C197">
            <v>1142.5</v>
          </cell>
          <cell r="D197">
            <v>4950</v>
          </cell>
          <cell r="E197">
            <v>5799.7</v>
          </cell>
          <cell r="F197">
            <v>117.16565656565656</v>
          </cell>
          <cell r="G197">
            <v>77.165864332603945</v>
          </cell>
          <cell r="H197">
            <v>57.948902410998869</v>
          </cell>
        </row>
        <row r="198">
          <cell r="B198" t="str">
            <v>95-96</v>
          </cell>
          <cell r="C198">
            <v>1142.5</v>
          </cell>
          <cell r="D198">
            <v>5650</v>
          </cell>
          <cell r="E198">
            <v>6034.6</v>
          </cell>
          <cell r="F198">
            <v>106.8070796460177</v>
          </cell>
          <cell r="G198">
            <v>77.774398249452958</v>
          </cell>
          <cell r="H198">
            <v>60.13121131318929</v>
          </cell>
        </row>
        <row r="199">
          <cell r="B199" t="str">
            <v>96-97</v>
          </cell>
          <cell r="C199">
            <v>1142.5</v>
          </cell>
          <cell r="D199">
            <v>5750</v>
          </cell>
          <cell r="E199">
            <v>6539.2999999999993</v>
          </cell>
          <cell r="F199">
            <v>113.72695652173911</v>
          </cell>
          <cell r="G199">
            <v>79.3636761487965</v>
          </cell>
          <cell r="H199">
            <v>65.338768821877835</v>
          </cell>
        </row>
        <row r="200">
          <cell r="B200" t="str">
            <v>97-98</v>
          </cell>
          <cell r="C200">
            <v>1142.5</v>
          </cell>
          <cell r="D200">
            <v>6300</v>
          </cell>
          <cell r="E200">
            <v>7431.54</v>
          </cell>
          <cell r="F200">
            <v>117.96095238095238</v>
          </cell>
          <cell r="G200">
            <v>83.992997811816196</v>
          </cell>
          <cell r="H200">
            <v>74.253769371421726</v>
          </cell>
        </row>
        <row r="201">
          <cell r="B201" t="str">
            <v>98-99</v>
          </cell>
          <cell r="C201">
            <v>1142.5</v>
          </cell>
          <cell r="D201">
            <v>6100</v>
          </cell>
          <cell r="E201">
            <v>7638.05</v>
          </cell>
          <cell r="F201">
            <v>125.21393442622951</v>
          </cell>
          <cell r="G201">
            <v>83.45667396061269</v>
          </cell>
          <cell r="H201">
            <v>76.317156759889286</v>
          </cell>
        </row>
        <row r="202">
          <cell r="B202" t="str">
            <v>99-00</v>
          </cell>
          <cell r="C202">
            <v>1142.5</v>
          </cell>
          <cell r="D202">
            <v>7500</v>
          </cell>
          <cell r="E202">
            <v>7716.6</v>
          </cell>
          <cell r="F202">
            <v>102.9</v>
          </cell>
          <cell r="G202">
            <v>81.2</v>
          </cell>
          <cell r="H202">
            <v>76.900000000000006</v>
          </cell>
        </row>
        <row r="203">
          <cell r="B203" t="str">
            <v>00-01</v>
          </cell>
          <cell r="C203">
            <v>1142.5</v>
          </cell>
          <cell r="D203">
            <v>7650</v>
          </cell>
          <cell r="E203">
            <v>7203.11</v>
          </cell>
          <cell r="F203">
            <v>94.16</v>
          </cell>
          <cell r="G203">
            <v>78.55</v>
          </cell>
          <cell r="H203">
            <v>71.97</v>
          </cell>
        </row>
        <row r="204">
          <cell r="A204" t="str">
            <v>Average last 5 years</v>
          </cell>
          <cell r="B204">
            <v>0</v>
          </cell>
          <cell r="C204">
            <v>0</v>
          </cell>
          <cell r="D204">
            <v>6660</v>
          </cell>
          <cell r="E204">
            <v>7305.7199999999993</v>
          </cell>
          <cell r="F204">
            <v>110.7923686657842</v>
          </cell>
          <cell r="G204">
            <v>81.312669584245072</v>
          </cell>
          <cell r="H204">
            <v>72.955938990637762</v>
          </cell>
        </row>
        <row r="205">
          <cell r="A205" t="str">
            <v>SANJAY GANDHI I</v>
          </cell>
          <cell r="B205" t="str">
            <v>93-94</v>
          </cell>
          <cell r="C205">
            <v>210</v>
          </cell>
          <cell r="D205">
            <v>1500</v>
          </cell>
          <cell r="E205">
            <v>213.536</v>
          </cell>
          <cell r="F205">
            <v>14.235733333333332</v>
          </cell>
          <cell r="G205">
            <v>51.811609848484849</v>
          </cell>
          <cell r="H205">
            <v>11.607740813220266</v>
          </cell>
        </row>
        <row r="206">
          <cell r="B206" t="str">
            <v>94-95</v>
          </cell>
          <cell r="C206">
            <v>420</v>
          </cell>
          <cell r="D206">
            <v>1500</v>
          </cell>
          <cell r="E206">
            <v>1199</v>
          </cell>
          <cell r="F206">
            <v>79.933333333333337</v>
          </cell>
          <cell r="G206">
            <v>72.66</v>
          </cell>
          <cell r="H206">
            <v>35.287909758778738</v>
          </cell>
        </row>
        <row r="207">
          <cell r="B207" t="str">
            <v>95-96</v>
          </cell>
          <cell r="C207">
            <v>420</v>
          </cell>
          <cell r="D207">
            <v>2420</v>
          </cell>
          <cell r="E207">
            <v>1991.4</v>
          </cell>
          <cell r="F207">
            <v>82.289256198347104</v>
          </cell>
          <cell r="G207">
            <v>74</v>
          </cell>
          <cell r="H207">
            <v>53.978011969815249</v>
          </cell>
        </row>
        <row r="208">
          <cell r="B208" t="str">
            <v>96-97</v>
          </cell>
          <cell r="C208">
            <v>420</v>
          </cell>
          <cell r="D208">
            <v>2500</v>
          </cell>
          <cell r="E208">
            <v>2363</v>
          </cell>
          <cell r="F208">
            <v>94.52</v>
          </cell>
          <cell r="G208">
            <v>79.2</v>
          </cell>
          <cell r="H208">
            <v>64.225918677973468</v>
          </cell>
        </row>
        <row r="209">
          <cell r="B209" t="str">
            <v>97-98</v>
          </cell>
          <cell r="C209">
            <v>420</v>
          </cell>
          <cell r="D209">
            <v>2450</v>
          </cell>
          <cell r="E209">
            <v>2249.6</v>
          </cell>
          <cell r="F209">
            <v>91.820408163265313</v>
          </cell>
          <cell r="G209">
            <v>71.7</v>
          </cell>
          <cell r="H209">
            <v>61.143726897151552</v>
          </cell>
        </row>
        <row r="210">
          <cell r="B210" t="str">
            <v>98-99</v>
          </cell>
          <cell r="C210">
            <v>420</v>
          </cell>
          <cell r="D210">
            <v>2600</v>
          </cell>
          <cell r="E210">
            <v>2518.15</v>
          </cell>
          <cell r="F210">
            <v>96.851923076923072</v>
          </cell>
          <cell r="G210">
            <v>80</v>
          </cell>
          <cell r="H210">
            <v>68.442868014785816</v>
          </cell>
        </row>
        <row r="211">
          <cell r="B211" t="str">
            <v>99-00</v>
          </cell>
          <cell r="C211">
            <v>420</v>
          </cell>
          <cell r="D211">
            <v>2750</v>
          </cell>
          <cell r="E211">
            <v>2308.1</v>
          </cell>
          <cell r="F211">
            <v>83.9</v>
          </cell>
          <cell r="G211">
            <v>76.099999999999994</v>
          </cell>
          <cell r="H211">
            <v>62.6</v>
          </cell>
        </row>
        <row r="212">
          <cell r="B212" t="str">
            <v>00-01</v>
          </cell>
          <cell r="C212">
            <v>420</v>
          </cell>
          <cell r="D212">
            <v>2650</v>
          </cell>
          <cell r="E212">
            <v>2063.33</v>
          </cell>
          <cell r="F212">
            <v>77.89</v>
          </cell>
          <cell r="G212">
            <v>77.25</v>
          </cell>
          <cell r="H212">
            <v>56.08</v>
          </cell>
        </row>
        <row r="213">
          <cell r="A213" t="str">
            <v>Average last 5 years</v>
          </cell>
          <cell r="B213">
            <v>0</v>
          </cell>
          <cell r="C213">
            <v>0</v>
          </cell>
          <cell r="D213">
            <v>2590</v>
          </cell>
          <cell r="E213">
            <v>2300.4360000000001</v>
          </cell>
          <cell r="F213">
            <v>88.996466248037677</v>
          </cell>
          <cell r="G213">
            <v>76.849999999999994</v>
          </cell>
          <cell r="H213">
            <v>62.49850271798217</v>
          </cell>
        </row>
        <row r="214">
          <cell r="A214" t="str">
            <v>SANJAY GANDHI II</v>
          </cell>
          <cell r="B214" t="str">
            <v>99-00</v>
          </cell>
          <cell r="C214">
            <v>420</v>
          </cell>
          <cell r="D214">
            <v>1000</v>
          </cell>
          <cell r="E214">
            <v>1466.19</v>
          </cell>
          <cell r="F214">
            <v>146.619</v>
          </cell>
          <cell r="G214">
            <v>90.47</v>
          </cell>
          <cell r="H214">
            <v>85.84</v>
          </cell>
        </row>
        <row r="215">
          <cell r="B215" t="str">
            <v>00-01</v>
          </cell>
          <cell r="C215">
            <v>420</v>
          </cell>
          <cell r="D215">
            <v>2700</v>
          </cell>
          <cell r="E215">
            <v>2860.88</v>
          </cell>
          <cell r="F215">
            <v>105.84</v>
          </cell>
          <cell r="G215">
            <v>89.52</v>
          </cell>
          <cell r="H215">
            <v>77.760000000000005</v>
          </cell>
        </row>
        <row r="216">
          <cell r="A216" t="str">
            <v>Average last 2 years</v>
          </cell>
          <cell r="B216">
            <v>0</v>
          </cell>
          <cell r="C216">
            <v>0</v>
          </cell>
          <cell r="D216">
            <v>1850</v>
          </cell>
          <cell r="E216">
            <v>2163.5349999999999</v>
          </cell>
          <cell r="F216">
            <v>126.2295</v>
          </cell>
          <cell r="G216">
            <v>89.995000000000005</v>
          </cell>
          <cell r="H216">
            <v>81.800000000000011</v>
          </cell>
        </row>
        <row r="217">
          <cell r="A217" t="str">
            <v>SANJAY GANDHI</v>
          </cell>
          <cell r="B217" t="str">
            <v>93-94</v>
          </cell>
          <cell r="C217">
            <v>210</v>
          </cell>
          <cell r="D217">
            <v>1500</v>
          </cell>
          <cell r="E217">
            <v>213.536</v>
          </cell>
          <cell r="F217">
            <v>14.235733333333332</v>
          </cell>
          <cell r="G217">
            <v>51.811609848484849</v>
          </cell>
          <cell r="H217">
            <v>11.607740813220266</v>
          </cell>
        </row>
        <row r="218">
          <cell r="B218" t="str">
            <v>94-95</v>
          </cell>
          <cell r="C218">
            <v>420</v>
          </cell>
          <cell r="D218">
            <v>1500</v>
          </cell>
          <cell r="E218">
            <v>1199</v>
          </cell>
          <cell r="F218">
            <v>79.933333333333337</v>
          </cell>
          <cell r="G218">
            <v>72.66</v>
          </cell>
          <cell r="H218">
            <v>35.287909758778738</v>
          </cell>
        </row>
        <row r="219">
          <cell r="B219" t="str">
            <v>95-96</v>
          </cell>
          <cell r="C219">
            <v>420</v>
          </cell>
          <cell r="D219">
            <v>2420</v>
          </cell>
          <cell r="E219">
            <v>1991.4</v>
          </cell>
          <cell r="F219">
            <v>82.289256198347104</v>
          </cell>
          <cell r="G219">
            <v>74</v>
          </cell>
          <cell r="H219">
            <v>53.978011969815249</v>
          </cell>
        </row>
        <row r="220">
          <cell r="B220" t="str">
            <v>96-97</v>
          </cell>
          <cell r="C220">
            <v>420</v>
          </cell>
          <cell r="D220">
            <v>2500</v>
          </cell>
          <cell r="E220">
            <v>2363</v>
          </cell>
          <cell r="F220">
            <v>94.52</v>
          </cell>
          <cell r="G220">
            <v>79.2</v>
          </cell>
          <cell r="H220">
            <v>64.225918677973468</v>
          </cell>
        </row>
        <row r="221">
          <cell r="B221" t="str">
            <v>97-98</v>
          </cell>
          <cell r="C221">
            <v>420</v>
          </cell>
          <cell r="D221">
            <v>2450</v>
          </cell>
          <cell r="E221">
            <v>2249.6</v>
          </cell>
          <cell r="F221">
            <v>91.820408163265313</v>
          </cell>
          <cell r="G221">
            <v>71.7</v>
          </cell>
          <cell r="H221">
            <v>61.143726897151552</v>
          </cell>
        </row>
        <row r="222">
          <cell r="B222" t="str">
            <v>98-99</v>
          </cell>
          <cell r="C222">
            <v>420</v>
          </cell>
          <cell r="D222">
            <v>2600</v>
          </cell>
          <cell r="E222">
            <v>2518.15</v>
          </cell>
          <cell r="F222">
            <v>96.851923076923072</v>
          </cell>
          <cell r="G222">
            <v>80</v>
          </cell>
          <cell r="H222">
            <v>68.442868014785816</v>
          </cell>
        </row>
        <row r="223">
          <cell r="B223" t="str">
            <v>99-00</v>
          </cell>
          <cell r="C223">
            <v>840</v>
          </cell>
          <cell r="D223">
            <v>3750</v>
          </cell>
          <cell r="E223">
            <v>3774.29</v>
          </cell>
          <cell r="F223">
            <v>230.51900000000001</v>
          </cell>
          <cell r="G223">
            <v>166.57</v>
          </cell>
          <cell r="H223">
            <v>148.44</v>
          </cell>
        </row>
        <row r="224">
          <cell r="B224" t="str">
            <v>00-01</v>
          </cell>
          <cell r="C224">
            <v>840</v>
          </cell>
          <cell r="D224">
            <v>5350</v>
          </cell>
          <cell r="E224">
            <v>4924.21</v>
          </cell>
          <cell r="F224">
            <v>92.01</v>
          </cell>
          <cell r="G224">
            <v>83.39</v>
          </cell>
          <cell r="H224">
            <v>66.92</v>
          </cell>
        </row>
        <row r="225">
          <cell r="A225" t="str">
            <v>Average last 5 years</v>
          </cell>
          <cell r="B225">
            <v>0</v>
          </cell>
          <cell r="C225">
            <v>0</v>
          </cell>
          <cell r="D225">
            <v>3330</v>
          </cell>
          <cell r="E225">
            <v>3165.85</v>
          </cell>
          <cell r="F225">
            <v>121.14426624803768</v>
          </cell>
          <cell r="G225">
            <v>96.171999999999997</v>
          </cell>
          <cell r="H225">
            <v>81.834502717982176</v>
          </cell>
        </row>
        <row r="226">
          <cell r="A226" t="str">
            <v xml:space="preserve"> * SANJAY GHANDHI : CONSIDERING SGTPS # 1 W.E.F 01.04.93  &amp;  SGTPS # 2 W.E.F; 26.05.94 .# 3 WE.F; 01.09.99</v>
          </cell>
        </row>
        <row r="227">
          <cell r="A227" t="str">
            <v>CONSIDERING SGTPS # 1 W.E.F; 01.01.95    P.L.F. FOR 94-95 = 66.0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 t="str">
            <v>&amp; Unit #2 w.e.f. 01.04.95 for P.L.F.</v>
          </cell>
        </row>
        <row r="228">
          <cell r="A228" t="str">
            <v>STATE  LOAD  DESPATCH  CENTRE  M.P.E.B.  JABALPUR</v>
          </cell>
        </row>
        <row r="229">
          <cell r="A229" t="str">
            <v>THERMAL</v>
          </cell>
        </row>
        <row r="230">
          <cell r="A230" t="str">
            <v>STATION NAME</v>
          </cell>
          <cell r="B230" t="str">
            <v>YEAR</v>
          </cell>
          <cell r="C230" t="str">
            <v>CAPACITY</v>
          </cell>
          <cell r="D230" t="str">
            <v>TARGET</v>
          </cell>
          <cell r="E230" t="str">
            <v>ACTUAL GENE.</v>
          </cell>
          <cell r="F230" t="str">
            <v>ACHIEVE-MENT</v>
          </cell>
          <cell r="G230" t="str">
            <v>AVAIL-ABILITY</v>
          </cell>
          <cell r="H230" t="str">
            <v>P.L.F.</v>
          </cell>
        </row>
        <row r="231">
          <cell r="C231" t="str">
            <v>MW</v>
          </cell>
          <cell r="D231" t="str">
            <v>MKwh</v>
          </cell>
          <cell r="E231" t="str">
            <v>MKwh</v>
          </cell>
          <cell r="F231" t="str">
            <v>%</v>
          </cell>
          <cell r="G231" t="str">
            <v>%</v>
          </cell>
          <cell r="H231" t="str">
            <v>%</v>
          </cell>
        </row>
        <row r="232">
          <cell r="A232" t="str">
            <v>THERMAL</v>
          </cell>
          <cell r="B232" t="str">
            <v>88-89</v>
          </cell>
          <cell r="C232">
            <v>2812.5</v>
          </cell>
          <cell r="D232">
            <v>13000</v>
          </cell>
          <cell r="E232">
            <v>12191.210000000001</v>
          </cell>
          <cell r="F232">
            <v>93.77853846153846</v>
          </cell>
          <cell r="G232">
            <v>68.689582222222228</v>
          </cell>
          <cell r="H232">
            <v>50.05</v>
          </cell>
        </row>
        <row r="233">
          <cell r="B233" t="str">
            <v>89-90</v>
          </cell>
          <cell r="C233">
            <v>2812.5</v>
          </cell>
          <cell r="D233">
            <v>13000</v>
          </cell>
          <cell r="E233">
            <v>12464.71</v>
          </cell>
          <cell r="F233">
            <v>95.882384615384609</v>
          </cell>
          <cell r="G233">
            <v>71.313822222222228</v>
          </cell>
          <cell r="H233">
            <v>50.592430238457638</v>
          </cell>
        </row>
        <row r="234">
          <cell r="B234" t="str">
            <v>90-91</v>
          </cell>
          <cell r="C234">
            <v>2682.5</v>
          </cell>
          <cell r="D234">
            <v>13750</v>
          </cell>
          <cell r="E234">
            <v>12376.880000000001</v>
          </cell>
          <cell r="F234">
            <v>90.013672727272734</v>
          </cell>
          <cell r="G234">
            <v>71.034529356943153</v>
          </cell>
          <cell r="H234">
            <v>52.670488154663872</v>
          </cell>
        </row>
        <row r="235">
          <cell r="B235" t="str">
            <v>91-92</v>
          </cell>
          <cell r="C235">
            <v>2682.5</v>
          </cell>
          <cell r="D235">
            <v>13440</v>
          </cell>
          <cell r="E235">
            <v>11579.91</v>
          </cell>
          <cell r="F235">
            <v>86.160044642857144</v>
          </cell>
          <cell r="G235">
            <v>66.919506057781931</v>
          </cell>
          <cell r="H235">
            <v>49.144296925529261</v>
          </cell>
        </row>
        <row r="236">
          <cell r="B236" t="str">
            <v>92-93</v>
          </cell>
          <cell r="C236">
            <v>2682.5</v>
          </cell>
          <cell r="D236">
            <v>13240</v>
          </cell>
          <cell r="E236">
            <v>12363.220000000001</v>
          </cell>
          <cell r="F236">
            <v>93.377794561933541</v>
          </cell>
          <cell r="G236">
            <v>71.4544734389562</v>
          </cell>
          <cell r="H236">
            <v>52.612357279338859</v>
          </cell>
        </row>
        <row r="237">
          <cell r="B237" t="str">
            <v>93-94</v>
          </cell>
          <cell r="C237">
            <v>2882.5</v>
          </cell>
          <cell r="D237">
            <v>14885</v>
          </cell>
          <cell r="E237">
            <v>13331.489799999999</v>
          </cell>
          <cell r="F237">
            <v>89.563250251931478</v>
          </cell>
          <cell r="G237">
            <v>70.561553251088981</v>
          </cell>
          <cell r="H237">
            <v>52.796515740157702</v>
          </cell>
        </row>
        <row r="238">
          <cell r="B238" t="str">
            <v>94-95</v>
          </cell>
          <cell r="C238">
            <v>3092.5</v>
          </cell>
          <cell r="D238">
            <v>14850</v>
          </cell>
          <cell r="E238">
            <v>14781.1</v>
          </cell>
          <cell r="F238">
            <v>99.536026936026943</v>
          </cell>
          <cell r="G238">
            <v>74.786483427647539</v>
          </cell>
          <cell r="H238">
            <v>54.56233411959262</v>
          </cell>
        </row>
        <row r="239">
          <cell r="B239" t="str">
            <v>95-96</v>
          </cell>
          <cell r="C239">
            <v>3092.5</v>
          </cell>
          <cell r="D239">
            <v>16620</v>
          </cell>
          <cell r="E239">
            <v>16071.3</v>
          </cell>
          <cell r="F239">
            <v>96.698555956678703</v>
          </cell>
          <cell r="G239">
            <v>75.344624090541629</v>
          </cell>
          <cell r="H239">
            <v>59.324924419441643</v>
          </cell>
        </row>
        <row r="240">
          <cell r="B240" t="str">
            <v>96-97</v>
          </cell>
          <cell r="C240">
            <v>3092.5</v>
          </cell>
          <cell r="D240">
            <v>16950</v>
          </cell>
          <cell r="E240">
            <v>16867.099999999999</v>
          </cell>
          <cell r="F240">
            <v>99.51091445427727</v>
          </cell>
          <cell r="G240">
            <v>74.891188358932908</v>
          </cell>
          <cell r="H240">
            <v>62.262507244290383</v>
          </cell>
        </row>
        <row r="241">
          <cell r="B241" t="str">
            <v>97-98</v>
          </cell>
          <cell r="C241">
            <v>3092.5</v>
          </cell>
          <cell r="D241">
            <v>17200</v>
          </cell>
          <cell r="E241">
            <v>17966.71</v>
          </cell>
          <cell r="F241">
            <v>104.45761627906977</v>
          </cell>
          <cell r="G241">
            <v>76.25933710590138</v>
          </cell>
          <cell r="H241">
            <v>66.321561592156598</v>
          </cell>
        </row>
        <row r="242">
          <cell r="B242" t="str">
            <v>98-99</v>
          </cell>
          <cell r="C242">
            <v>3092.5</v>
          </cell>
          <cell r="D242">
            <v>17500</v>
          </cell>
          <cell r="E242">
            <v>18471.390000000003</v>
          </cell>
          <cell r="F242">
            <v>105.55080000000001</v>
          </cell>
          <cell r="G242">
            <v>76.04373484236055</v>
          </cell>
          <cell r="H242">
            <v>68.184516229056172</v>
          </cell>
        </row>
        <row r="243">
          <cell r="B243" t="str">
            <v>99-00</v>
          </cell>
          <cell r="C243">
            <v>3512.5</v>
          </cell>
          <cell r="D243">
            <v>19000</v>
          </cell>
          <cell r="E243">
            <v>20146.400000000001</v>
          </cell>
          <cell r="F243">
            <v>106</v>
          </cell>
          <cell r="G243">
            <v>79.099999999999994</v>
          </cell>
          <cell r="H243">
            <v>69.400000000000006</v>
          </cell>
        </row>
        <row r="244">
          <cell r="B244" t="str">
            <v>00-01</v>
          </cell>
          <cell r="C244">
            <v>3512.5</v>
          </cell>
          <cell r="D244">
            <v>21850</v>
          </cell>
          <cell r="E244">
            <v>20415.89</v>
          </cell>
          <cell r="F244">
            <v>93.22</v>
          </cell>
          <cell r="G244">
            <v>77.67</v>
          </cell>
          <cell r="H244">
            <v>66.349999999999994</v>
          </cell>
        </row>
        <row r="245">
          <cell r="A245" t="str">
            <v>Average last 5 years</v>
          </cell>
          <cell r="B245">
            <v>0</v>
          </cell>
          <cell r="C245">
            <v>0</v>
          </cell>
          <cell r="D245">
            <v>18500</v>
          </cell>
          <cell r="E245">
            <v>18773.498</v>
          </cell>
          <cell r="F245">
            <v>101.74786614666941</v>
          </cell>
          <cell r="G245">
            <v>76.792852061438964</v>
          </cell>
          <cell r="H245">
            <v>66.503717013100641</v>
          </cell>
        </row>
        <row r="246">
          <cell r="A246" t="str">
            <v>Korba - I : Retired from 17.06.89</v>
          </cell>
        </row>
        <row r="247">
          <cell r="A247" t="str">
            <v>Korba - II : All units Derated  to 40 MW each   from 01.01.90</v>
          </cell>
        </row>
        <row r="248">
          <cell r="A248" t="str">
            <v>Amarkantak - I : Unit no. 2 derated to 20 MW  from 01.03.93</v>
          </cell>
        </row>
        <row r="249">
          <cell r="A249" t="str">
            <v>M.P. THERMAL</v>
          </cell>
          <cell r="B249" t="str">
            <v>88-89</v>
          </cell>
          <cell r="C249">
            <v>2687.5</v>
          </cell>
          <cell r="D249">
            <v>12340</v>
          </cell>
          <cell r="E249">
            <v>11458.298000000001</v>
          </cell>
          <cell r="F249">
            <v>92.854927066450571</v>
          </cell>
          <cell r="G249">
            <v>0</v>
          </cell>
          <cell r="H249">
            <v>48.670693426781355</v>
          </cell>
        </row>
        <row r="250">
          <cell r="B250" t="str">
            <v>89-90</v>
          </cell>
          <cell r="C250">
            <v>2687.5</v>
          </cell>
          <cell r="D250">
            <v>12370</v>
          </cell>
          <cell r="E250">
            <v>11772.71</v>
          </cell>
          <cell r="F250">
            <v>95.171463217461607</v>
          </cell>
          <cell r="G250">
            <v>0</v>
          </cell>
          <cell r="H250">
            <v>50.006201550387594</v>
          </cell>
        </row>
        <row r="251">
          <cell r="B251" t="str">
            <v>90-91</v>
          </cell>
          <cell r="C251">
            <v>2557.5</v>
          </cell>
          <cell r="D251">
            <v>13070</v>
          </cell>
          <cell r="E251">
            <v>11770.724</v>
          </cell>
          <cell r="F251">
            <v>90.059097169089512</v>
          </cell>
          <cell r="G251">
            <v>0</v>
          </cell>
          <cell r="H251">
            <v>52.539196650553258</v>
          </cell>
        </row>
        <row r="252">
          <cell r="B252" t="str">
            <v>91-92</v>
          </cell>
          <cell r="C252">
            <v>2557.5</v>
          </cell>
          <cell r="D252">
            <v>12760</v>
          </cell>
          <cell r="E252">
            <v>11025.722</v>
          </cell>
          <cell r="F252">
            <v>86.408479623824448</v>
          </cell>
          <cell r="G252">
            <v>0</v>
          </cell>
          <cell r="H252">
            <v>49.07938008678358</v>
          </cell>
        </row>
        <row r="253">
          <cell r="B253" t="str">
            <v>92-93</v>
          </cell>
          <cell r="C253">
            <v>2557.5</v>
          </cell>
          <cell r="D253">
            <v>12600</v>
          </cell>
          <cell r="E253">
            <v>11747.684000000001</v>
          </cell>
          <cell r="F253">
            <v>93.235587301587316</v>
          </cell>
          <cell r="G253">
            <v>0</v>
          </cell>
          <cell r="H253">
            <v>52.453775764346368</v>
          </cell>
        </row>
        <row r="254">
          <cell r="B254" t="str">
            <v>93-94</v>
          </cell>
          <cell r="C254">
            <v>2757.5</v>
          </cell>
          <cell r="D254">
            <v>14335</v>
          </cell>
          <cell r="E254">
            <v>12723.7418</v>
          </cell>
          <cell r="F254">
            <v>88.759970701081258</v>
          </cell>
          <cell r="G254">
            <v>0</v>
          </cell>
          <cell r="H254">
            <v>52.67386910749844</v>
          </cell>
        </row>
        <row r="255">
          <cell r="B255" t="str">
            <v>94-95</v>
          </cell>
          <cell r="C255">
            <v>2967.5</v>
          </cell>
          <cell r="D255">
            <v>14230</v>
          </cell>
          <cell r="E255">
            <v>14181.98</v>
          </cell>
          <cell r="F255">
            <v>99.662543921293036</v>
          </cell>
          <cell r="G255">
            <v>0</v>
          </cell>
          <cell r="H255">
            <v>54.555938958196286</v>
          </cell>
        </row>
        <row r="256">
          <cell r="B256" t="str">
            <v>95-96</v>
          </cell>
          <cell r="C256">
            <v>2967.5</v>
          </cell>
          <cell r="D256">
            <v>16000</v>
          </cell>
          <cell r="E256">
            <v>15345.699999999999</v>
          </cell>
          <cell r="F256">
            <v>95.910624999999996</v>
          </cell>
          <cell r="G256">
            <v>0</v>
          </cell>
          <cell r="H256">
            <v>58.871303112191427</v>
          </cell>
        </row>
        <row r="257">
          <cell r="B257" t="str">
            <v>96-97</v>
          </cell>
          <cell r="C257">
            <v>2967.5</v>
          </cell>
          <cell r="D257">
            <v>16290</v>
          </cell>
          <cell r="E257">
            <v>16139.499999999998</v>
          </cell>
          <cell r="F257">
            <v>99.076120319214226</v>
          </cell>
          <cell r="G257">
            <v>0</v>
          </cell>
          <cell r="H257">
            <v>62.086223278823468</v>
          </cell>
        </row>
      </sheetData>
      <sheetData sheetId="1">
        <row r="3">
          <cell r="A3" t="str">
            <v>STATION NAME</v>
          </cell>
        </row>
      </sheetData>
      <sheetData sheetId="2">
        <row r="3">
          <cell r="A3" t="str">
            <v>STATION NAME</v>
          </cell>
        </row>
      </sheetData>
      <sheetData sheetId="3">
        <row r="3">
          <cell r="A3" t="str">
            <v>STATION NAME</v>
          </cell>
        </row>
      </sheetData>
      <sheetData sheetId="4" refreshError="1">
        <row r="3">
          <cell r="A3" t="str">
            <v>STATION NAME</v>
          </cell>
          <cell r="B3" t="str">
            <v>YEAR</v>
          </cell>
          <cell r="C3" t="str">
            <v>CAPACITY</v>
          </cell>
          <cell r="D3" t="str">
            <v>TARGET</v>
          </cell>
          <cell r="E3" t="str">
            <v>ACTUAL GENE.</v>
          </cell>
          <cell r="F3" t="str">
            <v>ACHIEVE-MENT</v>
          </cell>
          <cell r="G3" t="str">
            <v>AVAIL-ABILITY</v>
          </cell>
          <cell r="H3" t="str">
            <v>P.L.F.</v>
          </cell>
          <cell r="I3" t="str">
            <v>AUXILIARY CONSUMPTION</v>
          </cell>
          <cell r="J3">
            <v>0</v>
          </cell>
          <cell r="K3" t="str">
            <v>MAXIMUM DEMAND</v>
          </cell>
          <cell r="L3" t="str">
            <v>COAL IN MT</v>
          </cell>
          <cell r="M3">
            <v>0</v>
          </cell>
          <cell r="N3" t="str">
            <v>COAL CONSUMED</v>
          </cell>
          <cell r="O3">
            <v>0</v>
          </cell>
          <cell r="P3" t="str">
            <v>FUEL OIL CONSUMPTION</v>
          </cell>
        </row>
        <row r="4">
          <cell r="A4">
            <v>0</v>
          </cell>
          <cell r="B4" t="str">
            <v>P A R T I C U L A R S</v>
          </cell>
          <cell r="C4" t="str">
            <v>MW</v>
          </cell>
          <cell r="D4" t="str">
            <v>MKwh</v>
          </cell>
          <cell r="E4" t="str">
            <v>MKwh</v>
          </cell>
          <cell r="F4" t="str">
            <v>%</v>
          </cell>
          <cell r="G4" t="str">
            <v>%</v>
          </cell>
          <cell r="H4" t="str">
            <v>%</v>
          </cell>
          <cell r="I4" t="str">
            <v>MKwh</v>
          </cell>
          <cell r="J4" t="str">
            <v>%</v>
          </cell>
          <cell r="K4" t="str">
            <v>MW</v>
          </cell>
          <cell r="L4" t="str">
            <v>OP.STOCK</v>
          </cell>
          <cell r="M4" t="str">
            <v>RECIEPT</v>
          </cell>
          <cell r="N4" t="str">
            <v>MT</v>
          </cell>
          <cell r="O4" t="str">
            <v>Kg/kWH</v>
          </cell>
          <cell r="P4" t="str">
            <v>KL</v>
          </cell>
          <cell r="Q4" t="str">
            <v>ml/KWH</v>
          </cell>
        </row>
        <row r="5">
          <cell r="A5" t="str">
            <v>KORBA EAST I</v>
          </cell>
          <cell r="B5" t="str">
            <v>88-89</v>
          </cell>
          <cell r="C5">
            <v>90</v>
          </cell>
          <cell r="D5">
            <v>350</v>
          </cell>
          <cell r="E5">
            <v>233.16</v>
          </cell>
          <cell r="F5">
            <v>66.617142857142852</v>
          </cell>
          <cell r="G5">
            <v>45.51</v>
          </cell>
          <cell r="H5">
            <v>29.573820395738203</v>
          </cell>
          <cell r="I5">
            <v>0</v>
          </cell>
          <cell r="J5">
            <v>0</v>
          </cell>
          <cell r="K5">
            <v>57</v>
          </cell>
          <cell r="L5">
            <v>0</v>
          </cell>
          <cell r="M5">
            <v>0</v>
          </cell>
          <cell r="N5">
            <v>277748</v>
          </cell>
          <cell r="O5">
            <v>1.1912334877337452</v>
          </cell>
          <cell r="P5">
            <v>0</v>
          </cell>
          <cell r="Q5">
            <v>0</v>
          </cell>
        </row>
        <row r="6">
          <cell r="A6">
            <v>2</v>
          </cell>
          <cell r="B6" t="str">
            <v>89-90</v>
          </cell>
          <cell r="C6">
            <v>90</v>
          </cell>
          <cell r="D6">
            <v>315</v>
          </cell>
          <cell r="E6">
            <v>64.739999999999995</v>
          </cell>
          <cell r="F6">
            <v>10.23</v>
          </cell>
          <cell r="G6">
            <v>45.51</v>
          </cell>
          <cell r="H6">
            <v>38.924963924963919</v>
          </cell>
          <cell r="I6">
            <v>0</v>
          </cell>
          <cell r="J6">
            <v>0</v>
          </cell>
          <cell r="K6">
            <v>60</v>
          </cell>
          <cell r="L6">
            <v>0</v>
          </cell>
          <cell r="M6">
            <v>0</v>
          </cell>
          <cell r="N6">
            <v>71743</v>
          </cell>
          <cell r="O6">
            <v>1.1081711461229535</v>
          </cell>
          <cell r="P6">
            <v>0</v>
          </cell>
          <cell r="Q6">
            <v>0</v>
          </cell>
        </row>
        <row r="7">
          <cell r="A7" t="str">
            <v>KORBA EAST II</v>
          </cell>
          <cell r="B7" t="str">
            <v>88-89</v>
          </cell>
          <cell r="C7">
            <v>200</v>
          </cell>
          <cell r="D7">
            <v>900</v>
          </cell>
          <cell r="E7">
            <v>626.98</v>
          </cell>
          <cell r="F7">
            <v>69.664444444444442</v>
          </cell>
          <cell r="G7">
            <v>53.05</v>
          </cell>
          <cell r="H7">
            <v>35.786529680365298</v>
          </cell>
          <cell r="I7">
            <v>0</v>
          </cell>
          <cell r="J7">
            <v>0</v>
          </cell>
          <cell r="K7">
            <v>160</v>
          </cell>
          <cell r="L7">
            <v>0</v>
          </cell>
          <cell r="M7">
            <v>0</v>
          </cell>
          <cell r="N7">
            <v>588701</v>
          </cell>
          <cell r="O7">
            <v>0.93894701585377527</v>
          </cell>
          <cell r="P7">
            <v>7154</v>
          </cell>
          <cell r="Q7">
            <v>11.410252320648187</v>
          </cell>
        </row>
        <row r="8">
          <cell r="A8">
            <v>4</v>
          </cell>
          <cell r="B8" t="str">
            <v>89-90</v>
          </cell>
          <cell r="C8">
            <v>200</v>
          </cell>
          <cell r="D8">
            <v>900</v>
          </cell>
          <cell r="E8">
            <v>1032.1500000000001</v>
          </cell>
          <cell r="F8">
            <v>114.68333333333335</v>
          </cell>
          <cell r="G8">
            <v>72.95</v>
          </cell>
          <cell r="H8">
            <v>58.912671232876718</v>
          </cell>
          <cell r="I8">
            <v>119</v>
          </cell>
          <cell r="J8">
            <v>11.529331976941336</v>
          </cell>
          <cell r="K8">
            <v>200</v>
          </cell>
          <cell r="L8">
            <v>0</v>
          </cell>
          <cell r="M8">
            <v>0</v>
          </cell>
          <cell r="N8">
            <v>983703</v>
          </cell>
          <cell r="O8">
            <v>0.95306205493387575</v>
          </cell>
          <cell r="P8">
            <v>4674</v>
          </cell>
          <cell r="Q8">
            <v>4.5284115680860335</v>
          </cell>
        </row>
        <row r="9">
          <cell r="A9">
            <v>5</v>
          </cell>
          <cell r="B9" t="str">
            <v>90-91</v>
          </cell>
          <cell r="C9">
            <v>160</v>
          </cell>
          <cell r="D9">
            <v>1050</v>
          </cell>
          <cell r="E9">
            <v>1019.65</v>
          </cell>
          <cell r="F9">
            <v>97.109523809523807</v>
          </cell>
          <cell r="G9">
            <v>76.790000000000006</v>
          </cell>
          <cell r="H9">
            <v>72.749001141552512</v>
          </cell>
          <cell r="I9">
            <v>126</v>
          </cell>
          <cell r="J9">
            <v>12.357181385769627</v>
          </cell>
          <cell r="K9">
            <v>176</v>
          </cell>
          <cell r="L9">
            <v>0</v>
          </cell>
          <cell r="M9">
            <v>0</v>
          </cell>
          <cell r="N9">
            <v>985516</v>
          </cell>
          <cell r="O9">
            <v>0.9665238071887412</v>
          </cell>
          <cell r="P9">
            <v>4737</v>
          </cell>
          <cell r="Q9">
            <v>4.6457117638405334</v>
          </cell>
        </row>
        <row r="10">
          <cell r="A10">
            <v>6</v>
          </cell>
          <cell r="B10" t="str">
            <v>91-92</v>
          </cell>
          <cell r="C10">
            <v>160</v>
          </cell>
          <cell r="D10">
            <v>840</v>
          </cell>
          <cell r="E10">
            <v>623.36</v>
          </cell>
          <cell r="F10">
            <v>74.209523809523816</v>
          </cell>
          <cell r="G10">
            <v>55.55</v>
          </cell>
          <cell r="H10">
            <v>44.474885844748862</v>
          </cell>
          <cell r="I10">
            <v>91.84</v>
          </cell>
          <cell r="J10">
            <v>14.733059548254619</v>
          </cell>
          <cell r="K10">
            <v>146</v>
          </cell>
          <cell r="L10">
            <v>0</v>
          </cell>
          <cell r="M10">
            <v>0</v>
          </cell>
          <cell r="N10">
            <v>626484</v>
          </cell>
          <cell r="O10">
            <v>1.0050115503080082</v>
          </cell>
          <cell r="P10">
            <v>6372</v>
          </cell>
          <cell r="Q10">
            <v>10.222022587268993</v>
          </cell>
        </row>
        <row r="11">
          <cell r="A11" t="str">
            <v>a</v>
          </cell>
          <cell r="B11" t="str">
            <v>92-93</v>
          </cell>
          <cell r="C11">
            <v>160</v>
          </cell>
          <cell r="D11">
            <v>840</v>
          </cell>
          <cell r="E11">
            <v>725.76</v>
          </cell>
          <cell r="F11">
            <v>86.4</v>
          </cell>
          <cell r="G11">
            <v>61.32</v>
          </cell>
          <cell r="H11">
            <v>51.780821917808218</v>
          </cell>
          <cell r="I11">
            <v>104.13</v>
          </cell>
          <cell r="J11">
            <v>14.347718253968255</v>
          </cell>
          <cell r="K11">
            <v>192</v>
          </cell>
          <cell r="L11">
            <v>0</v>
          </cell>
          <cell r="M11">
            <v>0</v>
          </cell>
          <cell r="N11">
            <v>745282</v>
          </cell>
          <cell r="O11">
            <v>1.0268986992945326</v>
          </cell>
          <cell r="P11">
            <v>7889</v>
          </cell>
          <cell r="Q11">
            <v>10.869984567901234</v>
          </cell>
        </row>
        <row r="12">
          <cell r="A12" t="str">
            <v>b</v>
          </cell>
          <cell r="B12" t="str">
            <v>93-94</v>
          </cell>
          <cell r="C12">
            <v>160</v>
          </cell>
          <cell r="D12">
            <v>850</v>
          </cell>
          <cell r="E12">
            <v>726.2</v>
          </cell>
          <cell r="F12">
            <v>85.435294117647061</v>
          </cell>
          <cell r="G12">
            <v>60.264794520547945</v>
          </cell>
          <cell r="H12">
            <v>51.812214611872143</v>
          </cell>
          <cell r="I12">
            <v>102.85735</v>
          </cell>
          <cell r="J12">
            <v>14.163777196364638</v>
          </cell>
          <cell r="K12">
            <v>164</v>
          </cell>
          <cell r="L12">
            <v>0</v>
          </cell>
          <cell r="M12">
            <v>0</v>
          </cell>
          <cell r="N12">
            <v>747152</v>
          </cell>
          <cell r="O12">
            <v>1.0288515560451665</v>
          </cell>
          <cell r="P12">
            <v>6596.07</v>
          </cell>
          <cell r="Q12">
            <v>9.0829936656568435</v>
          </cell>
        </row>
        <row r="13">
          <cell r="A13" t="str">
            <v>c</v>
          </cell>
          <cell r="B13" t="str">
            <v>94-95</v>
          </cell>
          <cell r="C13">
            <v>160</v>
          </cell>
          <cell r="D13">
            <v>850</v>
          </cell>
          <cell r="E13">
            <v>797.1</v>
          </cell>
          <cell r="F13">
            <v>93.776470588235298</v>
          </cell>
          <cell r="G13">
            <v>67.2</v>
          </cell>
          <cell r="H13">
            <v>56.87071917808219</v>
          </cell>
          <cell r="I13">
            <v>111.1</v>
          </cell>
          <cell r="J13">
            <v>13.938025341864257</v>
          </cell>
          <cell r="K13">
            <v>182</v>
          </cell>
          <cell r="L13">
            <v>0</v>
          </cell>
          <cell r="M13">
            <v>0</v>
          </cell>
          <cell r="N13">
            <v>830584</v>
          </cell>
          <cell r="O13">
            <v>1.0420072763768662</v>
          </cell>
          <cell r="P13">
            <v>10237</v>
          </cell>
          <cell r="Q13">
            <v>12.842805168736669</v>
          </cell>
        </row>
        <row r="14">
          <cell r="A14" t="str">
            <v>d</v>
          </cell>
          <cell r="B14" t="str">
            <v>95-96</v>
          </cell>
          <cell r="C14">
            <v>160</v>
          </cell>
          <cell r="D14">
            <v>900</v>
          </cell>
          <cell r="E14">
            <v>1017.6</v>
          </cell>
          <cell r="F14">
            <v>113.06666666666666</v>
          </cell>
          <cell r="G14">
            <v>76.7</v>
          </cell>
          <cell r="H14">
            <v>72.404371584699447</v>
          </cell>
          <cell r="I14">
            <v>127</v>
          </cell>
          <cell r="J14">
            <v>12.480345911949685</v>
          </cell>
          <cell r="K14">
            <v>192</v>
          </cell>
          <cell r="L14">
            <v>0</v>
          </cell>
          <cell r="M14">
            <v>0</v>
          </cell>
          <cell r="N14">
            <v>1055897</v>
          </cell>
          <cell r="O14">
            <v>1.0376346305031448</v>
          </cell>
          <cell r="P14">
            <v>6774</v>
          </cell>
          <cell r="Q14">
            <v>6.6568396226415096</v>
          </cell>
        </row>
        <row r="15">
          <cell r="A15" t="str">
            <v>e</v>
          </cell>
          <cell r="B15" t="str">
            <v>96-97</v>
          </cell>
          <cell r="C15">
            <v>160</v>
          </cell>
          <cell r="D15">
            <v>900</v>
          </cell>
          <cell r="E15">
            <v>1111.0999999999999</v>
          </cell>
          <cell r="F15">
            <v>123.45555555555553</v>
          </cell>
          <cell r="G15">
            <v>81.400000000000006</v>
          </cell>
          <cell r="H15">
            <v>79.273687214611869</v>
          </cell>
          <cell r="I15">
            <v>128.80000000000001</v>
          </cell>
          <cell r="J15">
            <v>11.592115921159214</v>
          </cell>
          <cell r="K15">
            <v>196</v>
          </cell>
          <cell r="L15">
            <v>0</v>
          </cell>
          <cell r="M15">
            <v>0</v>
          </cell>
          <cell r="N15">
            <v>1098156</v>
          </cell>
          <cell r="O15">
            <v>0.98835028350283505</v>
          </cell>
          <cell r="P15">
            <v>6387</v>
          </cell>
          <cell r="Q15">
            <v>5.7483574835748366</v>
          </cell>
        </row>
        <row r="16">
          <cell r="A16" t="str">
            <v>f</v>
          </cell>
          <cell r="B16" t="str">
            <v>97-98</v>
          </cell>
          <cell r="C16">
            <v>160</v>
          </cell>
          <cell r="D16">
            <v>1050</v>
          </cell>
          <cell r="E16">
            <v>1123.95</v>
          </cell>
          <cell r="F16">
            <v>107.04285714285714</v>
          </cell>
          <cell r="G16">
            <v>83.5</v>
          </cell>
          <cell r="H16">
            <v>80.190496575342465</v>
          </cell>
          <cell r="I16">
            <v>132.66300000000001</v>
          </cell>
          <cell r="J16">
            <v>11.803283064193247</v>
          </cell>
          <cell r="K16">
            <v>190</v>
          </cell>
          <cell r="L16">
            <v>0</v>
          </cell>
          <cell r="M16">
            <v>0</v>
          </cell>
          <cell r="N16">
            <v>1049273</v>
          </cell>
          <cell r="O16">
            <v>0.93355843231460478</v>
          </cell>
          <cell r="P16">
            <v>5874</v>
          </cell>
          <cell r="Q16">
            <v>5.2262111303883625</v>
          </cell>
        </row>
        <row r="17">
          <cell r="A17" t="str">
            <v>g</v>
          </cell>
          <cell r="B17" t="str">
            <v>98-99</v>
          </cell>
          <cell r="C17">
            <v>160</v>
          </cell>
          <cell r="D17">
            <v>1000</v>
          </cell>
          <cell r="E17">
            <v>827.49</v>
          </cell>
          <cell r="F17">
            <v>82.748999999999995</v>
          </cell>
          <cell r="G17">
            <v>59.9</v>
          </cell>
          <cell r="H17">
            <v>59.038955479452056</v>
          </cell>
          <cell r="I17">
            <v>98.7</v>
          </cell>
          <cell r="J17">
            <v>11.927636587753327</v>
          </cell>
          <cell r="K17">
            <v>188</v>
          </cell>
          <cell r="L17">
            <v>0</v>
          </cell>
          <cell r="M17">
            <v>0</v>
          </cell>
          <cell r="N17">
            <v>770211</v>
          </cell>
          <cell r="O17">
            <v>0.93077982815502303</v>
          </cell>
          <cell r="P17">
            <v>3594</v>
          </cell>
          <cell r="Q17">
            <v>4.3432549033825181</v>
          </cell>
        </row>
        <row r="18">
          <cell r="A18" t="str">
            <v>h</v>
          </cell>
          <cell r="B18" t="str">
            <v>99-00</v>
          </cell>
          <cell r="C18">
            <v>160</v>
          </cell>
          <cell r="D18">
            <v>900</v>
          </cell>
          <cell r="E18">
            <v>991.4</v>
          </cell>
          <cell r="F18">
            <v>110.15555555555555</v>
          </cell>
          <cell r="G18">
            <v>76.5</v>
          </cell>
          <cell r="H18">
            <v>70.5</v>
          </cell>
          <cell r="I18">
            <v>123.9</v>
          </cell>
          <cell r="J18">
            <v>12.5</v>
          </cell>
          <cell r="K18">
            <v>172</v>
          </cell>
          <cell r="L18">
            <v>0</v>
          </cell>
          <cell r="M18">
            <v>0</v>
          </cell>
          <cell r="N18">
            <v>945093</v>
          </cell>
          <cell r="O18">
            <v>0.95</v>
          </cell>
          <cell r="P18">
            <v>4874</v>
          </cell>
          <cell r="Q18">
            <v>4.9162800080693971</v>
          </cell>
        </row>
        <row r="19">
          <cell r="A19">
            <v>7</v>
          </cell>
          <cell r="B19" t="str">
            <v>00-01</v>
          </cell>
          <cell r="C19">
            <v>160</v>
          </cell>
          <cell r="D19">
            <v>850</v>
          </cell>
          <cell r="E19">
            <v>889.2</v>
          </cell>
          <cell r="F19">
            <v>104.61176470588235</v>
          </cell>
          <cell r="G19">
            <v>64.37</v>
          </cell>
          <cell r="H19">
            <v>63.44</v>
          </cell>
          <cell r="I19">
            <v>107.73</v>
          </cell>
          <cell r="J19">
            <v>12.12</v>
          </cell>
          <cell r="K19">
            <v>180</v>
          </cell>
          <cell r="L19">
            <v>0</v>
          </cell>
          <cell r="M19">
            <v>0</v>
          </cell>
          <cell r="N19">
            <v>852784</v>
          </cell>
          <cell r="O19">
            <v>0.95899999999999996</v>
          </cell>
          <cell r="P19">
            <v>3494</v>
          </cell>
          <cell r="Q19">
            <v>3.93</v>
          </cell>
        </row>
        <row r="20">
          <cell r="A20" t="str">
            <v>Average last 5 years</v>
          </cell>
          <cell r="B20">
            <v>0</v>
          </cell>
          <cell r="C20" t="str">
            <v>No</v>
          </cell>
          <cell r="D20">
            <v>940</v>
          </cell>
          <cell r="E20">
            <v>988.62800000000004</v>
          </cell>
          <cell r="F20">
            <v>105.60294659197011</v>
          </cell>
          <cell r="G20">
            <v>73.134</v>
          </cell>
          <cell r="H20">
            <v>70.488627853881283</v>
          </cell>
          <cell r="I20">
            <v>118.3586</v>
          </cell>
          <cell r="J20">
            <v>11.988607114621157</v>
          </cell>
          <cell r="K20">
            <v>185.2</v>
          </cell>
          <cell r="L20">
            <v>0</v>
          </cell>
          <cell r="M20">
            <v>0</v>
          </cell>
          <cell r="N20">
            <v>943103.4</v>
          </cell>
          <cell r="O20">
            <v>0.95233770879449242</v>
          </cell>
          <cell r="P20">
            <v>4844.6000000000004</v>
          </cell>
          <cell r="Q20">
            <v>4.832820705083023</v>
          </cell>
        </row>
        <row r="21">
          <cell r="A21" t="str">
            <v>KORBA EAST III</v>
          </cell>
          <cell r="B21" t="str">
            <v>88-89</v>
          </cell>
          <cell r="C21">
            <v>240</v>
          </cell>
          <cell r="D21">
            <v>1200</v>
          </cell>
          <cell r="E21">
            <v>1075.1099999999999</v>
          </cell>
          <cell r="F21">
            <v>89.592499999999987</v>
          </cell>
          <cell r="G21">
            <v>73.069999999999993</v>
          </cell>
          <cell r="H21">
            <v>51.137271689497709</v>
          </cell>
          <cell r="I21">
            <v>0</v>
          </cell>
          <cell r="J21">
            <v>0</v>
          </cell>
          <cell r="K21">
            <v>212</v>
          </cell>
          <cell r="L21">
            <v>0</v>
          </cell>
          <cell r="M21">
            <v>0</v>
          </cell>
          <cell r="N21">
            <v>978858</v>
          </cell>
          <cell r="O21">
            <v>0.9104724167759578</v>
          </cell>
          <cell r="P21">
            <v>19275</v>
          </cell>
          <cell r="Q21">
            <v>17.928398024388205</v>
          </cell>
        </row>
        <row r="22">
          <cell r="A22">
            <v>8</v>
          </cell>
          <cell r="B22" t="str">
            <v>89-90</v>
          </cell>
          <cell r="C22">
            <v>240</v>
          </cell>
          <cell r="D22">
            <v>1110</v>
          </cell>
          <cell r="E22">
            <v>1193.79</v>
          </cell>
          <cell r="F22">
            <v>107.54864864864865</v>
          </cell>
          <cell r="G22">
            <v>78.05</v>
          </cell>
          <cell r="H22">
            <v>56.782248858447488</v>
          </cell>
          <cell r="I22">
            <v>114</v>
          </cell>
          <cell r="J22">
            <v>9.5494182393888369</v>
          </cell>
          <cell r="K22">
            <v>224</v>
          </cell>
          <cell r="L22">
            <v>0</v>
          </cell>
          <cell r="M22">
            <v>0</v>
          </cell>
          <cell r="N22">
            <v>1094158</v>
          </cell>
          <cell r="O22">
            <v>0.916541435260808</v>
          </cell>
          <cell r="P22">
            <v>18208</v>
          </cell>
          <cell r="Q22">
            <v>15.252263798490523</v>
          </cell>
        </row>
        <row r="23">
          <cell r="A23" t="str">
            <v>a</v>
          </cell>
          <cell r="B23" t="str">
            <v>90-91</v>
          </cell>
          <cell r="C23">
            <v>240</v>
          </cell>
          <cell r="D23">
            <v>1250</v>
          </cell>
          <cell r="E23">
            <v>1137.1400000000001</v>
          </cell>
          <cell r="F23">
            <v>90.97120000000001</v>
          </cell>
          <cell r="G23">
            <v>73.55</v>
          </cell>
          <cell r="H23">
            <v>54.087709284627103</v>
          </cell>
          <cell r="I23">
            <v>113</v>
          </cell>
          <cell r="J23">
            <v>9.9372108975148166</v>
          </cell>
          <cell r="K23">
            <v>215</v>
          </cell>
          <cell r="L23">
            <v>0</v>
          </cell>
          <cell r="M23">
            <v>0</v>
          </cell>
          <cell r="N23">
            <v>1065421</v>
          </cell>
          <cell r="O23">
            <v>0.93693036917178185</v>
          </cell>
          <cell r="P23">
            <v>14929</v>
          </cell>
          <cell r="Q23">
            <v>13.128550574247672</v>
          </cell>
        </row>
        <row r="24">
          <cell r="A24" t="str">
            <v>b</v>
          </cell>
          <cell r="B24" t="str">
            <v>91-92</v>
          </cell>
          <cell r="C24">
            <v>240</v>
          </cell>
          <cell r="D24">
            <v>1200</v>
          </cell>
          <cell r="E24">
            <v>850.6</v>
          </cell>
          <cell r="F24">
            <v>70.88333333333334</v>
          </cell>
          <cell r="G24">
            <v>60.67</v>
          </cell>
          <cell r="H24">
            <v>40.458523592085236</v>
          </cell>
          <cell r="I24">
            <v>93.49</v>
          </cell>
          <cell r="J24">
            <v>10.99106513049612</v>
          </cell>
          <cell r="K24">
            <v>218</v>
          </cell>
          <cell r="L24">
            <v>0</v>
          </cell>
          <cell r="M24">
            <v>0</v>
          </cell>
          <cell r="N24">
            <v>821535</v>
          </cell>
          <cell r="O24">
            <v>0.96583000235128147</v>
          </cell>
          <cell r="P24">
            <v>13865</v>
          </cell>
          <cell r="Q24">
            <v>16.300258640959321</v>
          </cell>
        </row>
        <row r="25">
          <cell r="A25" t="str">
            <v>c</v>
          </cell>
          <cell r="B25" t="str">
            <v>92-93</v>
          </cell>
          <cell r="C25">
            <v>240</v>
          </cell>
          <cell r="D25">
            <v>1100</v>
          </cell>
          <cell r="E25">
            <v>866.45</v>
          </cell>
          <cell r="F25">
            <v>78.768181818181816</v>
          </cell>
          <cell r="G25">
            <v>60.12</v>
          </cell>
          <cell r="H25">
            <v>41.212423896499239</v>
          </cell>
          <cell r="I25">
            <v>93.94</v>
          </cell>
          <cell r="J25">
            <v>10.841941254544405</v>
          </cell>
          <cell r="K25">
            <v>220</v>
          </cell>
          <cell r="L25">
            <v>0</v>
          </cell>
          <cell r="M25">
            <v>0</v>
          </cell>
          <cell r="N25">
            <v>837244</v>
          </cell>
          <cell r="O25">
            <v>0.96629234231634831</v>
          </cell>
          <cell r="P25">
            <v>13463</v>
          </cell>
          <cell r="Q25">
            <v>15.538115298055283</v>
          </cell>
        </row>
        <row r="26">
          <cell r="A26" t="str">
            <v>d</v>
          </cell>
          <cell r="B26" t="str">
            <v>93-94</v>
          </cell>
          <cell r="C26">
            <v>240</v>
          </cell>
          <cell r="D26">
            <v>1200</v>
          </cell>
          <cell r="E26">
            <v>1009.737</v>
          </cell>
          <cell r="F26">
            <v>84.144750000000002</v>
          </cell>
          <cell r="G26">
            <v>68.032301369863021</v>
          </cell>
          <cell r="H26">
            <v>48.027825342465754</v>
          </cell>
          <cell r="I26">
            <v>106.832292</v>
          </cell>
          <cell r="J26">
            <v>10.580209698168929</v>
          </cell>
          <cell r="K26">
            <v>216</v>
          </cell>
          <cell r="L26">
            <v>0</v>
          </cell>
          <cell r="M26">
            <v>0</v>
          </cell>
          <cell r="N26">
            <v>1033657</v>
          </cell>
          <cell r="O26">
            <v>1.0236893369263482</v>
          </cell>
          <cell r="P26">
            <v>9864.48</v>
          </cell>
          <cell r="Q26">
            <v>9.7693557827434265</v>
          </cell>
        </row>
        <row r="27">
          <cell r="A27" t="str">
            <v>e</v>
          </cell>
          <cell r="B27" t="str">
            <v>94-95</v>
          </cell>
          <cell r="C27">
            <v>240</v>
          </cell>
          <cell r="D27">
            <v>1150</v>
          </cell>
          <cell r="E27">
            <v>1103</v>
          </cell>
          <cell r="F27">
            <v>95.913043478260875</v>
          </cell>
          <cell r="G27">
            <v>76.5</v>
          </cell>
          <cell r="H27">
            <v>52.463850837138509</v>
          </cell>
          <cell r="I27">
            <v>121.3</v>
          </cell>
          <cell r="J27">
            <v>10.99728014505893</v>
          </cell>
          <cell r="K27">
            <v>217</v>
          </cell>
          <cell r="L27">
            <v>0</v>
          </cell>
          <cell r="M27">
            <v>0</v>
          </cell>
          <cell r="N27">
            <v>1127339</v>
          </cell>
          <cell r="O27">
            <v>1.0220661831368993</v>
          </cell>
          <cell r="P27">
            <v>19357</v>
          </cell>
          <cell r="Q27">
            <v>17.5494106980961</v>
          </cell>
        </row>
        <row r="28">
          <cell r="A28">
            <v>9</v>
          </cell>
          <cell r="B28" t="str">
            <v>95-96</v>
          </cell>
          <cell r="C28">
            <v>240</v>
          </cell>
          <cell r="D28">
            <v>1150</v>
          </cell>
          <cell r="E28">
            <v>1114.5</v>
          </cell>
          <cell r="F28">
            <v>96.913043478260875</v>
          </cell>
          <cell r="G28">
            <v>72.2</v>
          </cell>
          <cell r="H28">
            <v>52.866006375227684</v>
          </cell>
          <cell r="I28">
            <v>119.5</v>
          </cell>
          <cell r="J28">
            <v>10.722296994167788</v>
          </cell>
          <cell r="K28">
            <v>214</v>
          </cell>
          <cell r="L28">
            <v>0</v>
          </cell>
          <cell r="M28">
            <v>0</v>
          </cell>
          <cell r="N28">
            <v>1148422</v>
          </cell>
          <cell r="O28">
            <v>1.0304369672498879</v>
          </cell>
          <cell r="P28">
            <v>9390</v>
          </cell>
          <cell r="Q28">
            <v>8.4253028263795429</v>
          </cell>
        </row>
        <row r="29">
          <cell r="A29">
            <v>10</v>
          </cell>
          <cell r="B29" t="str">
            <v>96-97</v>
          </cell>
          <cell r="C29">
            <v>240</v>
          </cell>
          <cell r="D29">
            <v>1200</v>
          </cell>
          <cell r="E29">
            <v>1261.0999999999999</v>
          </cell>
          <cell r="F29">
            <v>105.09166666666665</v>
          </cell>
          <cell r="G29">
            <v>78.599999999999994</v>
          </cell>
          <cell r="H29">
            <v>59.983828006088274</v>
          </cell>
          <cell r="I29">
            <v>130.69999999999999</v>
          </cell>
          <cell r="J29">
            <v>10.363967964475457</v>
          </cell>
          <cell r="K29">
            <v>217</v>
          </cell>
          <cell r="L29">
            <v>0</v>
          </cell>
          <cell r="M29">
            <v>0</v>
          </cell>
          <cell r="N29">
            <v>1215835</v>
          </cell>
          <cell r="O29">
            <v>0.96410673221790499</v>
          </cell>
          <cell r="P29">
            <v>7474</v>
          </cell>
          <cell r="Q29">
            <v>5.9265720402822932</v>
          </cell>
        </row>
        <row r="30">
          <cell r="A30">
            <v>11</v>
          </cell>
          <cell r="B30" t="str">
            <v>97-98</v>
          </cell>
          <cell r="C30">
            <v>240</v>
          </cell>
          <cell r="D30">
            <v>1000</v>
          </cell>
          <cell r="E30">
            <v>1352.17</v>
          </cell>
          <cell r="F30">
            <v>135.21700000000001</v>
          </cell>
          <cell r="G30">
            <v>83.4</v>
          </cell>
          <cell r="H30">
            <v>64.31554414003044</v>
          </cell>
          <cell r="I30">
            <v>139.19800000000001</v>
          </cell>
          <cell r="J30">
            <v>10.294415643003468</v>
          </cell>
          <cell r="K30">
            <v>213</v>
          </cell>
          <cell r="L30">
            <v>0</v>
          </cell>
          <cell r="M30">
            <v>0</v>
          </cell>
          <cell r="N30">
            <v>1152800</v>
          </cell>
          <cell r="O30">
            <v>0.85255552186485428</v>
          </cell>
          <cell r="P30">
            <v>6231</v>
          </cell>
          <cell r="Q30">
            <v>4.6081483837091488</v>
          </cell>
        </row>
        <row r="31">
          <cell r="A31">
            <v>12</v>
          </cell>
          <cell r="B31" t="str">
            <v>98-99</v>
          </cell>
          <cell r="C31">
            <v>240</v>
          </cell>
          <cell r="D31">
            <v>1100</v>
          </cell>
          <cell r="E31">
            <v>969.66</v>
          </cell>
          <cell r="F31">
            <v>88.150909090909096</v>
          </cell>
          <cell r="G31">
            <v>59.9</v>
          </cell>
          <cell r="H31">
            <v>46.121575342465754</v>
          </cell>
          <cell r="I31">
            <v>104.9</v>
          </cell>
          <cell r="J31">
            <v>10.818224944826023</v>
          </cell>
          <cell r="K31">
            <v>205</v>
          </cell>
          <cell r="L31">
            <v>0</v>
          </cell>
          <cell r="M31">
            <v>0</v>
          </cell>
          <cell r="N31">
            <v>842753</v>
          </cell>
          <cell r="O31">
            <v>0.86912216653259911</v>
          </cell>
          <cell r="P31">
            <v>4062</v>
          </cell>
          <cell r="Q31">
            <v>4.1890972093311056</v>
          </cell>
        </row>
        <row r="32">
          <cell r="A32">
            <v>13</v>
          </cell>
          <cell r="B32" t="str">
            <v>99-00</v>
          </cell>
          <cell r="C32">
            <v>240</v>
          </cell>
          <cell r="D32">
            <v>1000</v>
          </cell>
          <cell r="E32">
            <v>1349.3</v>
          </cell>
          <cell r="F32">
            <v>150.1</v>
          </cell>
          <cell r="G32">
            <v>84.2</v>
          </cell>
          <cell r="H32">
            <v>64</v>
          </cell>
          <cell r="I32">
            <v>136.1</v>
          </cell>
          <cell r="J32">
            <v>10.1</v>
          </cell>
          <cell r="K32">
            <v>208</v>
          </cell>
          <cell r="L32">
            <v>0</v>
          </cell>
          <cell r="M32">
            <v>0</v>
          </cell>
          <cell r="N32">
            <v>1212963</v>
          </cell>
          <cell r="O32">
            <v>0.9</v>
          </cell>
          <cell r="P32">
            <v>5019</v>
          </cell>
          <cell r="Q32">
            <v>3.72</v>
          </cell>
        </row>
        <row r="33">
          <cell r="A33">
            <v>14</v>
          </cell>
          <cell r="B33" t="str">
            <v>00-01</v>
          </cell>
          <cell r="C33">
            <v>240</v>
          </cell>
          <cell r="D33">
            <v>1150</v>
          </cell>
          <cell r="E33">
            <v>1293.6300000000001</v>
          </cell>
          <cell r="F33">
            <v>112.48956521739132</v>
          </cell>
          <cell r="G33">
            <v>81.05</v>
          </cell>
          <cell r="H33">
            <v>61.53</v>
          </cell>
          <cell r="I33">
            <v>128.52000000000001</v>
          </cell>
          <cell r="J33">
            <v>9.93</v>
          </cell>
          <cell r="K33">
            <v>206</v>
          </cell>
          <cell r="L33">
            <v>0</v>
          </cell>
          <cell r="M33">
            <v>0</v>
          </cell>
          <cell r="N33">
            <v>1151942</v>
          </cell>
          <cell r="O33">
            <v>0.89</v>
          </cell>
          <cell r="P33">
            <v>5085</v>
          </cell>
          <cell r="Q33">
            <v>3.93</v>
          </cell>
        </row>
        <row r="34">
          <cell r="A34" t="str">
            <v>Average last 5 years</v>
          </cell>
          <cell r="B34" t="str">
            <v>Cost of  Fuels  per  Kwh  Generated</v>
          </cell>
          <cell r="C34" t="str">
            <v>Paise</v>
          </cell>
          <cell r="D34">
            <v>1090</v>
          </cell>
          <cell r="E34">
            <v>1245.172</v>
          </cell>
          <cell r="F34">
            <v>118.20982819499341</v>
          </cell>
          <cell r="G34">
            <v>77.430000000000007</v>
          </cell>
          <cell r="H34">
            <v>59.190189497716894</v>
          </cell>
          <cell r="I34">
            <v>127.8836</v>
          </cell>
          <cell r="J34">
            <v>10.301321710460989</v>
          </cell>
          <cell r="K34">
            <v>209.8</v>
          </cell>
          <cell r="L34">
            <v>0</v>
          </cell>
          <cell r="M34">
            <v>0</v>
          </cell>
          <cell r="N34">
            <v>1115258.6000000001</v>
          </cell>
          <cell r="O34">
            <v>0.89515688412307171</v>
          </cell>
          <cell r="P34">
            <v>5574.2</v>
          </cell>
          <cell r="Q34">
            <v>4.4747635266645087</v>
          </cell>
        </row>
        <row r="35">
          <cell r="A35" t="str">
            <v>KORBA EAST</v>
          </cell>
          <cell r="B35" t="str">
            <v>88-89</v>
          </cell>
          <cell r="C35">
            <v>530</v>
          </cell>
          <cell r="D35">
            <v>2450</v>
          </cell>
          <cell r="E35">
            <v>1935.25</v>
          </cell>
          <cell r="F35">
            <v>78.989795918367349</v>
          </cell>
          <cell r="G35">
            <v>60.835283018867919</v>
          </cell>
          <cell r="H35">
            <v>41.682820711639529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1845307</v>
          </cell>
          <cell r="O35">
            <v>0.95352383412995734</v>
          </cell>
          <cell r="P35">
            <v>26429</v>
          </cell>
          <cell r="Q35">
            <v>13.656633509882445</v>
          </cell>
        </row>
        <row r="36">
          <cell r="A36">
            <v>17</v>
          </cell>
          <cell r="B36" t="str">
            <v>89-90</v>
          </cell>
          <cell r="C36">
            <v>530</v>
          </cell>
          <cell r="D36">
            <v>2325</v>
          </cell>
          <cell r="E36">
            <v>2290.6799999999998</v>
          </cell>
          <cell r="F36">
            <v>98.523870967741928</v>
          </cell>
          <cell r="G36">
            <v>70.599811320754725</v>
          </cell>
          <cell r="H36">
            <v>49.338330317911598</v>
          </cell>
          <cell r="I36">
            <v>233</v>
          </cell>
          <cell r="J36">
            <v>10.171652085843506</v>
          </cell>
          <cell r="K36">
            <v>0</v>
          </cell>
          <cell r="L36">
            <v>126109</v>
          </cell>
          <cell r="M36">
            <v>2052076</v>
          </cell>
          <cell r="N36">
            <v>2149604</v>
          </cell>
          <cell r="O36">
            <v>0.93841304765397171</v>
          </cell>
          <cell r="P36">
            <v>22882</v>
          </cell>
          <cell r="Q36">
            <v>9.9891735205266574</v>
          </cell>
        </row>
        <row r="37">
          <cell r="A37">
            <v>18</v>
          </cell>
          <cell r="B37" t="str">
            <v>90-91</v>
          </cell>
          <cell r="C37">
            <v>400</v>
          </cell>
          <cell r="D37">
            <v>2300</v>
          </cell>
          <cell r="E37">
            <v>2156.79</v>
          </cell>
          <cell r="F37">
            <v>93.773478260869567</v>
          </cell>
          <cell r="G37">
            <v>74.846000000000004</v>
          </cell>
          <cell r="H37">
            <v>61.552226027397261</v>
          </cell>
          <cell r="I37">
            <v>239</v>
          </cell>
          <cell r="J37">
            <v>11.081282832357346</v>
          </cell>
          <cell r="K37">
            <v>0</v>
          </cell>
          <cell r="L37">
            <v>140564</v>
          </cell>
          <cell r="M37">
            <v>1960713</v>
          </cell>
          <cell r="N37">
            <v>2050937</v>
          </cell>
          <cell r="O37">
            <v>0.9509210447006895</v>
          </cell>
          <cell r="P37">
            <v>19666</v>
          </cell>
          <cell r="Q37">
            <v>9.1181802586250864</v>
          </cell>
        </row>
        <row r="38">
          <cell r="A38" t="str">
            <v>Note :-</v>
          </cell>
          <cell r="B38" t="str">
            <v>91-92</v>
          </cell>
          <cell r="C38">
            <v>400</v>
          </cell>
          <cell r="D38">
            <v>2040</v>
          </cell>
          <cell r="E38">
            <v>1473.96</v>
          </cell>
          <cell r="F38">
            <v>72.252941176470586</v>
          </cell>
          <cell r="G38">
            <v>58.622000000000007</v>
          </cell>
          <cell r="H38">
            <v>41.950136612021858</v>
          </cell>
          <cell r="I38">
            <v>185.32999999999998</v>
          </cell>
          <cell r="J38">
            <v>12.573611224185187</v>
          </cell>
          <cell r="K38">
            <v>0</v>
          </cell>
          <cell r="L38">
            <v>106295</v>
          </cell>
          <cell r="M38">
            <v>1485028</v>
          </cell>
          <cell r="N38">
            <v>1448019</v>
          </cell>
          <cell r="O38">
            <v>0.98240047219734594</v>
          </cell>
          <cell r="P38">
            <v>20237</v>
          </cell>
          <cell r="Q38">
            <v>13.729680588347037</v>
          </cell>
        </row>
        <row r="39">
          <cell r="A39">
            <v>1</v>
          </cell>
          <cell r="B39" t="str">
            <v>92-93</v>
          </cell>
          <cell r="C39">
            <v>400</v>
          </cell>
          <cell r="D39">
            <v>1940</v>
          </cell>
          <cell r="E39">
            <v>1592.21</v>
          </cell>
          <cell r="F39">
            <v>82.072680412371128</v>
          </cell>
          <cell r="G39">
            <v>60.6</v>
          </cell>
          <cell r="H39">
            <v>45.439783105022833</v>
          </cell>
          <cell r="I39">
            <v>198.07</v>
          </cell>
          <cell r="J39">
            <v>12.439941967454041</v>
          </cell>
          <cell r="K39">
            <v>0</v>
          </cell>
          <cell r="L39">
            <v>138478</v>
          </cell>
          <cell r="M39">
            <v>1460489</v>
          </cell>
          <cell r="N39">
            <v>1582526</v>
          </cell>
          <cell r="O39">
            <v>0.99391788771581635</v>
          </cell>
          <cell r="P39">
            <v>21352</v>
          </cell>
          <cell r="Q39">
            <v>13.410291356039718</v>
          </cell>
        </row>
        <row r="40">
          <cell r="A40">
            <v>2</v>
          </cell>
          <cell r="B40" t="str">
            <v>93-94</v>
          </cell>
          <cell r="C40">
            <v>400</v>
          </cell>
          <cell r="D40">
            <v>2050</v>
          </cell>
          <cell r="E40">
            <v>1735.9369999999999</v>
          </cell>
          <cell r="F40">
            <v>84.679853658536572</v>
          </cell>
          <cell r="G40">
            <v>64.925298630136979</v>
          </cell>
          <cell r="H40">
            <v>49.541581050228309</v>
          </cell>
          <cell r="I40">
            <v>209.68964199999999</v>
          </cell>
          <cell r="J40">
            <v>12.079334791527572</v>
          </cell>
          <cell r="K40">
            <v>0</v>
          </cell>
          <cell r="L40">
            <v>55118</v>
          </cell>
          <cell r="M40">
            <v>1778517</v>
          </cell>
          <cell r="N40">
            <v>1780809</v>
          </cell>
          <cell r="O40">
            <v>1.0258488643309061</v>
          </cell>
          <cell r="P40">
            <v>16460.55</v>
          </cell>
          <cell r="Q40">
            <v>9.482227753656959</v>
          </cell>
        </row>
        <row r="41">
          <cell r="A41">
            <v>3</v>
          </cell>
          <cell r="B41" t="str">
            <v>94-95</v>
          </cell>
          <cell r="C41">
            <v>400</v>
          </cell>
          <cell r="D41">
            <v>2000</v>
          </cell>
          <cell r="E41">
            <v>1900.1</v>
          </cell>
          <cell r="F41">
            <v>95.004999999999995</v>
          </cell>
          <cell r="G41">
            <v>72.78</v>
          </cell>
          <cell r="H41">
            <v>54.226598173515981</v>
          </cell>
          <cell r="I41">
            <v>232.39999999999998</v>
          </cell>
          <cell r="J41">
            <v>12.230935213936107</v>
          </cell>
          <cell r="K41">
            <v>390</v>
          </cell>
          <cell r="L41">
            <v>55519</v>
          </cell>
          <cell r="M41">
            <v>1906808</v>
          </cell>
          <cell r="N41">
            <v>1957923</v>
          </cell>
          <cell r="O41">
            <v>1.0304315562338824</v>
          </cell>
          <cell r="P41">
            <v>29594</v>
          </cell>
          <cell r="Q41">
            <v>15.57496973843482</v>
          </cell>
        </row>
        <row r="42">
          <cell r="A42">
            <v>4</v>
          </cell>
          <cell r="B42" t="str">
            <v>95-96</v>
          </cell>
          <cell r="C42">
            <v>400</v>
          </cell>
          <cell r="D42">
            <v>2050</v>
          </cell>
          <cell r="E42">
            <v>2132.1</v>
          </cell>
          <cell r="F42">
            <v>104.00487804878048</v>
          </cell>
          <cell r="G42">
            <v>74</v>
          </cell>
          <cell r="H42">
            <v>60.681352459016395</v>
          </cell>
          <cell r="I42">
            <v>246.5</v>
          </cell>
          <cell r="J42">
            <v>11.561371417850946</v>
          </cell>
          <cell r="K42">
            <v>393</v>
          </cell>
          <cell r="L42">
            <v>66859</v>
          </cell>
          <cell r="M42">
            <v>1965681</v>
          </cell>
          <cell r="N42">
            <v>2204319</v>
          </cell>
          <cell r="O42">
            <v>1.0338722386379626</v>
          </cell>
          <cell r="P42">
            <v>16164</v>
          </cell>
          <cell r="Q42">
            <v>7.581257914731955</v>
          </cell>
        </row>
        <row r="43">
          <cell r="A43">
            <v>5</v>
          </cell>
          <cell r="B43" t="str">
            <v>96-97</v>
          </cell>
          <cell r="C43">
            <v>400</v>
          </cell>
          <cell r="D43">
            <v>2100</v>
          </cell>
          <cell r="E43">
            <v>2372.1999999999998</v>
          </cell>
          <cell r="F43">
            <v>112.96190476190475</v>
          </cell>
          <cell r="G43">
            <v>79.72</v>
          </cell>
          <cell r="H43">
            <v>67.699771689497709</v>
          </cell>
          <cell r="I43">
            <v>259.5</v>
          </cell>
          <cell r="J43">
            <v>10.939212545316584</v>
          </cell>
          <cell r="K43">
            <v>426</v>
          </cell>
          <cell r="L43">
            <v>76639</v>
          </cell>
          <cell r="M43">
            <v>2274395</v>
          </cell>
          <cell r="N43">
            <v>2313991</v>
          </cell>
          <cell r="O43">
            <v>0.97546201837956326</v>
          </cell>
          <cell r="P43">
            <v>13861</v>
          </cell>
          <cell r="Q43">
            <v>5.8430992327796982</v>
          </cell>
        </row>
        <row r="44">
          <cell r="B44" t="str">
            <v>97-98</v>
          </cell>
          <cell r="C44">
            <v>400</v>
          </cell>
          <cell r="D44">
            <v>2050</v>
          </cell>
          <cell r="E44">
            <v>2476.12</v>
          </cell>
          <cell r="F44">
            <v>120.78634146341463</v>
          </cell>
          <cell r="G44">
            <v>83.44</v>
          </cell>
          <cell r="H44">
            <v>70.665525114155244</v>
          </cell>
          <cell r="I44">
            <v>271.86099999999999</v>
          </cell>
          <cell r="J44">
            <v>10.97931441125632</v>
          </cell>
          <cell r="K44">
            <v>395</v>
          </cell>
          <cell r="L44">
            <v>22006</v>
          </cell>
          <cell r="M44">
            <v>2264444</v>
          </cell>
          <cell r="N44">
            <v>2202073</v>
          </cell>
          <cell r="O44">
            <v>0.8893240230683489</v>
          </cell>
          <cell r="P44">
            <v>12105</v>
          </cell>
          <cell r="Q44">
            <v>4.8886968321406075</v>
          </cell>
        </row>
        <row r="45">
          <cell r="A45" t="str">
            <v>EXECUTIVE SUMMARY</v>
          </cell>
          <cell r="B45" t="str">
            <v>98-99</v>
          </cell>
          <cell r="C45">
            <v>400</v>
          </cell>
          <cell r="D45">
            <v>2100</v>
          </cell>
          <cell r="E45">
            <v>1797.15</v>
          </cell>
          <cell r="F45">
            <v>85.578571428571422</v>
          </cell>
          <cell r="G45">
            <v>59.9</v>
          </cell>
          <cell r="H45">
            <v>51.288527397260275</v>
          </cell>
          <cell r="I45">
            <v>203.60000000000002</v>
          </cell>
          <cell r="J45">
            <v>11.329048771666251</v>
          </cell>
          <cell r="K45">
            <v>392</v>
          </cell>
          <cell r="L45">
            <v>82281</v>
          </cell>
          <cell r="M45">
            <v>1607171</v>
          </cell>
          <cell r="N45">
            <v>1612964</v>
          </cell>
          <cell r="O45">
            <v>0.89751217205019063</v>
          </cell>
          <cell r="P45">
            <v>7656</v>
          </cell>
          <cell r="Q45">
            <v>4.2600784575577997</v>
          </cell>
        </row>
        <row r="46">
          <cell r="A46" t="str">
            <v>96-97 to 00-01</v>
          </cell>
          <cell r="B46" t="str">
            <v>99-00</v>
          </cell>
          <cell r="C46">
            <v>400</v>
          </cell>
          <cell r="D46">
            <v>1900</v>
          </cell>
          <cell r="E46">
            <v>2340.6999999999998</v>
          </cell>
          <cell r="F46">
            <v>123.19473684210524</v>
          </cell>
          <cell r="G46">
            <v>81.099999999999994</v>
          </cell>
          <cell r="H46">
            <v>66.599999999999994</v>
          </cell>
          <cell r="I46">
            <v>260</v>
          </cell>
          <cell r="J46">
            <v>11.107788268466699</v>
          </cell>
          <cell r="K46">
            <v>395</v>
          </cell>
          <cell r="L46">
            <v>69143</v>
          </cell>
          <cell r="M46">
            <v>2183603</v>
          </cell>
          <cell r="N46">
            <v>2158056</v>
          </cell>
          <cell r="O46">
            <v>0.92</v>
          </cell>
          <cell r="P46">
            <v>9893</v>
          </cell>
          <cell r="Q46">
            <v>4.2300000000000004</v>
          </cell>
        </row>
        <row r="47">
          <cell r="A47" t="str">
            <v>THERMAL GENETRATION</v>
          </cell>
          <cell r="B47" t="str">
            <v>00-01</v>
          </cell>
          <cell r="C47">
            <v>400</v>
          </cell>
          <cell r="D47">
            <v>2000</v>
          </cell>
          <cell r="E47">
            <v>2182.83</v>
          </cell>
          <cell r="F47">
            <v>109.14149999999999</v>
          </cell>
          <cell r="G47">
            <v>74.38</v>
          </cell>
          <cell r="H47">
            <v>62.3</v>
          </cell>
          <cell r="I47">
            <v>236.25</v>
          </cell>
          <cell r="J47">
            <v>10.82</v>
          </cell>
          <cell r="K47">
            <v>379</v>
          </cell>
          <cell r="L47">
            <v>90525</v>
          </cell>
          <cell r="M47">
            <v>1943564</v>
          </cell>
          <cell r="N47">
            <v>2004726</v>
          </cell>
          <cell r="O47">
            <v>0.91800000000000004</v>
          </cell>
          <cell r="P47">
            <v>8579</v>
          </cell>
          <cell r="Q47">
            <v>3.93</v>
          </cell>
        </row>
        <row r="48">
          <cell r="A48" t="str">
            <v>Average last 5 years</v>
          </cell>
          <cell r="B48" t="str">
            <v>P A R T I C U L A R S</v>
          </cell>
          <cell r="C48">
            <v>0</v>
          </cell>
          <cell r="D48">
            <v>2030</v>
          </cell>
          <cell r="E48">
            <v>2233.7999999999997</v>
          </cell>
          <cell r="F48">
            <v>110.3326108991992</v>
          </cell>
          <cell r="G48">
            <v>75.707999999999998</v>
          </cell>
          <cell r="H48">
            <v>63.710764840182641</v>
          </cell>
          <cell r="I48">
            <v>246.2422</v>
          </cell>
          <cell r="J48">
            <v>11.035072799341171</v>
          </cell>
          <cell r="K48">
            <v>397.4</v>
          </cell>
          <cell r="L48">
            <v>68118.8</v>
          </cell>
          <cell r="M48">
            <v>2054635.4</v>
          </cell>
          <cell r="N48">
            <v>2058362</v>
          </cell>
          <cell r="O48">
            <v>0.92005964269962059</v>
          </cell>
          <cell r="P48">
            <v>10418.799999999999</v>
          </cell>
          <cell r="Q48">
            <v>4.6303749044956213</v>
          </cell>
        </row>
        <row r="49">
          <cell r="A49" t="str">
            <v>STATE  LOAD  DESPATCH  CENTRE  M.P.E.B.  JABALPUR</v>
          </cell>
          <cell r="B49" t="str">
            <v>Thermal  Generation (Including 100 % Satpura )</v>
          </cell>
          <cell r="C49" t="str">
            <v>MU</v>
          </cell>
          <cell r="D49">
            <v>16866.97</v>
          </cell>
          <cell r="E49">
            <v>17966.7</v>
          </cell>
          <cell r="F49">
            <v>18471.39</v>
          </cell>
          <cell r="G49">
            <v>20146.419999999998</v>
          </cell>
          <cell r="H49">
            <v>20415.89</v>
          </cell>
        </row>
        <row r="50">
          <cell r="A50" t="str">
            <v>KORBA WEST</v>
          </cell>
          <cell r="B50" t="str">
            <v xml:space="preserve">Plan Target    </v>
          </cell>
          <cell r="C50" t="str">
            <v>MU</v>
          </cell>
          <cell r="D50">
            <v>16950</v>
          </cell>
          <cell r="E50">
            <v>17200</v>
          </cell>
          <cell r="F50">
            <v>17500</v>
          </cell>
          <cell r="G50">
            <v>19010</v>
          </cell>
          <cell r="H50">
            <v>21860</v>
          </cell>
        </row>
        <row r="51">
          <cell r="A51" t="str">
            <v>STATION NAME</v>
          </cell>
          <cell r="B51" t="str">
            <v>YEAR</v>
          </cell>
          <cell r="C51" t="str">
            <v>CAPACITY</v>
          </cell>
          <cell r="D51" t="str">
            <v>TARGET</v>
          </cell>
          <cell r="E51" t="str">
            <v>ACTUAL GENE.</v>
          </cell>
          <cell r="F51" t="str">
            <v>ACHIEVE-MENT</v>
          </cell>
          <cell r="G51" t="str">
            <v>AVAIL-ABILITY</v>
          </cell>
          <cell r="H51" t="str">
            <v>P.L.F.</v>
          </cell>
          <cell r="I51" t="str">
            <v>AUXILIARY CONSUMPTION</v>
          </cell>
          <cell r="J51">
            <v>0</v>
          </cell>
          <cell r="K51" t="str">
            <v>MAXIMUM DEMAND</v>
          </cell>
          <cell r="L51" t="str">
            <v>COAL IN MT</v>
          </cell>
          <cell r="M51">
            <v>0</v>
          </cell>
          <cell r="N51" t="str">
            <v>COAL CONSUMED</v>
          </cell>
          <cell r="O51">
            <v>0</v>
          </cell>
          <cell r="P51" t="str">
            <v>FUEL OIL CONSUMPTION</v>
          </cell>
        </row>
        <row r="52">
          <cell r="A52">
            <v>4</v>
          </cell>
          <cell r="B52" t="str">
            <v>Plant    Utilisation    Factor            **</v>
          </cell>
          <cell r="C52" t="str">
            <v>MW</v>
          </cell>
          <cell r="D52" t="str">
            <v>MKwh</v>
          </cell>
          <cell r="E52" t="str">
            <v>MKwh</v>
          </cell>
          <cell r="F52" t="str">
            <v>%</v>
          </cell>
          <cell r="G52" t="str">
            <v>%</v>
          </cell>
          <cell r="H52" t="str">
            <v>%</v>
          </cell>
          <cell r="I52" t="str">
            <v>MKwh</v>
          </cell>
          <cell r="J52" t="str">
            <v>%</v>
          </cell>
          <cell r="K52" t="str">
            <v>MW</v>
          </cell>
          <cell r="L52" t="str">
            <v>OP.STOCK</v>
          </cell>
          <cell r="M52" t="str">
            <v>RECIEPT</v>
          </cell>
          <cell r="N52" t="str">
            <v>MT</v>
          </cell>
          <cell r="O52" t="str">
            <v>Kg/kWH</v>
          </cell>
          <cell r="P52" t="str">
            <v>KL</v>
          </cell>
          <cell r="Q52" t="str">
            <v>ml/KWH</v>
          </cell>
        </row>
        <row r="53">
          <cell r="A53" t="str">
            <v>KORBA WEST I</v>
          </cell>
          <cell r="B53" t="str">
            <v>88-89</v>
          </cell>
          <cell r="C53">
            <v>420</v>
          </cell>
          <cell r="D53">
            <v>2000</v>
          </cell>
          <cell r="E53">
            <v>2064.27</v>
          </cell>
          <cell r="F53">
            <v>103.2135</v>
          </cell>
          <cell r="G53">
            <v>68.7</v>
          </cell>
          <cell r="H53">
            <v>56.106490541422048</v>
          </cell>
          <cell r="I53">
            <v>0</v>
          </cell>
          <cell r="J53">
            <v>0</v>
          </cell>
          <cell r="K53">
            <v>420</v>
          </cell>
          <cell r="L53">
            <v>0</v>
          </cell>
          <cell r="M53">
            <v>0</v>
          </cell>
          <cell r="N53">
            <v>1641352</v>
          </cell>
          <cell r="O53">
            <v>0.79512466876910481</v>
          </cell>
          <cell r="P53">
            <v>8572</v>
          </cell>
          <cell r="Q53">
            <v>4.1525575627219311</v>
          </cell>
        </row>
        <row r="54">
          <cell r="A54">
            <v>6</v>
          </cell>
          <cell r="B54" t="str">
            <v>89-90</v>
          </cell>
          <cell r="C54">
            <v>420</v>
          </cell>
          <cell r="D54">
            <v>2000</v>
          </cell>
          <cell r="E54">
            <v>2369.84</v>
          </cell>
          <cell r="F54">
            <v>118.492</v>
          </cell>
          <cell r="G54">
            <v>73.63</v>
          </cell>
          <cell r="H54">
            <v>64.411828658404005</v>
          </cell>
          <cell r="I54">
            <v>205</v>
          </cell>
          <cell r="J54">
            <v>8.6503730209634409</v>
          </cell>
          <cell r="K54">
            <v>430</v>
          </cell>
          <cell r="L54">
            <v>0</v>
          </cell>
          <cell r="M54">
            <v>0</v>
          </cell>
          <cell r="N54">
            <v>1805424</v>
          </cell>
          <cell r="O54">
            <v>0.76183371029267799</v>
          </cell>
          <cell r="P54">
            <v>10037</v>
          </cell>
          <cell r="Q54">
            <v>4.2353070249468319</v>
          </cell>
        </row>
        <row r="55">
          <cell r="A55" t="str">
            <v>a</v>
          </cell>
          <cell r="B55" t="str">
            <v>90-91</v>
          </cell>
          <cell r="C55">
            <v>420</v>
          </cell>
          <cell r="D55">
            <v>2200</v>
          </cell>
          <cell r="E55">
            <v>2292.38</v>
          </cell>
          <cell r="F55">
            <v>104.19909090909091</v>
          </cell>
          <cell r="G55">
            <v>73.5</v>
          </cell>
          <cell r="H55">
            <v>62.30647966949337</v>
          </cell>
          <cell r="I55">
            <v>212.26</v>
          </cell>
          <cell r="J55">
            <v>9.2593723553686562</v>
          </cell>
          <cell r="K55">
            <v>435</v>
          </cell>
          <cell r="L55">
            <v>0</v>
          </cell>
          <cell r="M55">
            <v>0</v>
          </cell>
          <cell r="N55">
            <v>1619831</v>
          </cell>
          <cell r="O55">
            <v>0.70661539535330098</v>
          </cell>
          <cell r="P55">
            <v>11371</v>
          </cell>
          <cell r="Q55">
            <v>4.9603468883867423</v>
          </cell>
        </row>
        <row r="56">
          <cell r="A56" t="str">
            <v>b</v>
          </cell>
          <cell r="B56" t="str">
            <v>91-92</v>
          </cell>
          <cell r="C56">
            <v>420</v>
          </cell>
          <cell r="D56">
            <v>2200</v>
          </cell>
          <cell r="E56">
            <v>2607.5700000000002</v>
          </cell>
          <cell r="F56">
            <v>118.52590909090911</v>
          </cell>
          <cell r="G56">
            <v>87.35</v>
          </cell>
          <cell r="H56">
            <v>70.873287671232887</v>
          </cell>
          <cell r="I56">
            <v>255</v>
          </cell>
          <cell r="J56">
            <v>9.7792197333149247</v>
          </cell>
          <cell r="K56">
            <v>415</v>
          </cell>
          <cell r="L56">
            <v>0</v>
          </cell>
          <cell r="M56">
            <v>0</v>
          </cell>
          <cell r="N56">
            <v>1954298</v>
          </cell>
          <cell r="O56">
            <v>0.74947096338736829</v>
          </cell>
          <cell r="P56">
            <v>14148</v>
          </cell>
          <cell r="Q56">
            <v>5.4257412073309625</v>
          </cell>
        </row>
        <row r="57">
          <cell r="A57" t="str">
            <v>c</v>
          </cell>
          <cell r="B57" t="str">
            <v>92-93</v>
          </cell>
          <cell r="C57">
            <v>420</v>
          </cell>
          <cell r="D57">
            <v>2400</v>
          </cell>
          <cell r="E57">
            <v>2406.0700000000002</v>
          </cell>
          <cell r="F57">
            <v>100.25291666666668</v>
          </cell>
          <cell r="G57">
            <v>78.28</v>
          </cell>
          <cell r="H57">
            <v>65.396553598608406</v>
          </cell>
          <cell r="I57">
            <v>224.43</v>
          </cell>
          <cell r="J57">
            <v>9.3276587962943722</v>
          </cell>
          <cell r="K57">
            <v>425</v>
          </cell>
          <cell r="L57">
            <v>0</v>
          </cell>
          <cell r="M57">
            <v>0</v>
          </cell>
          <cell r="N57">
            <v>1700511</v>
          </cell>
          <cell r="O57">
            <v>0.70675873935504785</v>
          </cell>
          <cell r="P57">
            <v>12383</v>
          </cell>
          <cell r="Q57">
            <v>5.1465668081144766</v>
          </cell>
        </row>
        <row r="58">
          <cell r="A58" t="str">
            <v>d</v>
          </cell>
          <cell r="B58" t="str">
            <v>93-94</v>
          </cell>
          <cell r="C58">
            <v>420</v>
          </cell>
          <cell r="D58">
            <v>2534</v>
          </cell>
          <cell r="E58">
            <v>2504.9</v>
          </cell>
          <cell r="F58">
            <v>98.851617995264405</v>
          </cell>
          <cell r="G58">
            <v>79.501534246575346</v>
          </cell>
          <cell r="H58">
            <v>68.082735377255929</v>
          </cell>
          <cell r="I58">
            <v>254.25299999999999</v>
          </cell>
          <cell r="J58">
            <v>10.150225557906502</v>
          </cell>
          <cell r="K58">
            <v>440</v>
          </cell>
          <cell r="L58">
            <v>0</v>
          </cell>
          <cell r="M58">
            <v>0</v>
          </cell>
          <cell r="N58">
            <v>1734277</v>
          </cell>
          <cell r="O58">
            <v>0.69235378657830648</v>
          </cell>
          <cell r="P58">
            <v>10457.49</v>
          </cell>
          <cell r="Q58">
            <v>4.1748133658030255</v>
          </cell>
        </row>
        <row r="59">
          <cell r="A59" t="str">
            <v>e</v>
          </cell>
          <cell r="B59" t="str">
            <v>94-95</v>
          </cell>
          <cell r="C59">
            <v>420</v>
          </cell>
          <cell r="D59">
            <v>2480</v>
          </cell>
          <cell r="E59">
            <v>2383</v>
          </cell>
          <cell r="F59">
            <v>96.088709677419359</v>
          </cell>
          <cell r="G59">
            <v>77</v>
          </cell>
          <cell r="H59">
            <v>64.769515111980866</v>
          </cell>
          <cell r="I59">
            <v>253</v>
          </cell>
          <cell r="J59">
            <v>10.616869492236676</v>
          </cell>
          <cell r="K59">
            <v>420</v>
          </cell>
          <cell r="L59">
            <v>0</v>
          </cell>
          <cell r="M59">
            <v>0</v>
          </cell>
          <cell r="N59">
            <v>1601918</v>
          </cell>
          <cell r="O59">
            <v>0.6722274443978179</v>
          </cell>
          <cell r="P59">
            <v>12273</v>
          </cell>
          <cell r="Q59">
            <v>5.150230801510701</v>
          </cell>
        </row>
        <row r="60">
          <cell r="A60" t="str">
            <v>f</v>
          </cell>
          <cell r="B60" t="str">
            <v>95-96</v>
          </cell>
          <cell r="C60">
            <v>420</v>
          </cell>
          <cell r="D60">
            <v>2500</v>
          </cell>
          <cell r="E60">
            <v>2636</v>
          </cell>
          <cell r="F60">
            <v>105.44</v>
          </cell>
          <cell r="G60">
            <v>81</v>
          </cell>
          <cell r="H60">
            <v>71.450255876485386</v>
          </cell>
          <cell r="I60">
            <v>267.8</v>
          </cell>
          <cell r="J60">
            <v>10.159332321699544</v>
          </cell>
          <cell r="K60">
            <v>420</v>
          </cell>
          <cell r="L60">
            <v>0</v>
          </cell>
          <cell r="M60">
            <v>0</v>
          </cell>
          <cell r="N60">
            <v>1807464</v>
          </cell>
          <cell r="O60">
            <v>0.68568437025796658</v>
          </cell>
          <cell r="P60">
            <v>8827</v>
          </cell>
          <cell r="Q60">
            <v>3.3486342943854326</v>
          </cell>
        </row>
        <row r="61">
          <cell r="A61" t="str">
            <v>g</v>
          </cell>
          <cell r="B61" t="str">
            <v>96-97</v>
          </cell>
          <cell r="C61">
            <v>420</v>
          </cell>
          <cell r="D61">
            <v>2550</v>
          </cell>
          <cell r="E61">
            <v>2712.5</v>
          </cell>
          <cell r="F61">
            <v>106.37254901960785</v>
          </cell>
          <cell r="G61">
            <v>79.599999999999994</v>
          </cell>
          <cell r="H61">
            <v>73.725266362252668</v>
          </cell>
          <cell r="I61">
            <v>250.7</v>
          </cell>
          <cell r="J61">
            <v>9.2423963133640559</v>
          </cell>
          <cell r="K61">
            <v>440</v>
          </cell>
          <cell r="L61">
            <v>0</v>
          </cell>
          <cell r="M61">
            <v>0</v>
          </cell>
          <cell r="N61">
            <v>1843079</v>
          </cell>
          <cell r="O61">
            <v>0.67947612903225807</v>
          </cell>
          <cell r="P61">
            <v>9072</v>
          </cell>
          <cell r="Q61">
            <v>3.3445161290322583</v>
          </cell>
        </row>
        <row r="62">
          <cell r="A62" t="str">
            <v>h</v>
          </cell>
          <cell r="B62" t="str">
            <v>97-98</v>
          </cell>
          <cell r="C62">
            <v>420</v>
          </cell>
          <cell r="D62">
            <v>2550</v>
          </cell>
          <cell r="E62">
            <v>2757.26</v>
          </cell>
          <cell r="F62">
            <v>108.1278431372549</v>
          </cell>
          <cell r="G62">
            <v>81.400000000000006</v>
          </cell>
          <cell r="H62">
            <v>74.941835181561203</v>
          </cell>
          <cell r="I62">
            <v>268.755</v>
          </cell>
          <cell r="J62">
            <v>9.7471765448307366</v>
          </cell>
          <cell r="K62">
            <v>435</v>
          </cell>
          <cell r="L62">
            <v>0</v>
          </cell>
          <cell r="M62">
            <v>0</v>
          </cell>
          <cell r="N62">
            <v>1910941</v>
          </cell>
          <cell r="O62">
            <v>0.69305796334041769</v>
          </cell>
          <cell r="P62">
            <v>6239</v>
          </cell>
          <cell r="Q62">
            <v>2.2627536032147857</v>
          </cell>
        </row>
        <row r="63">
          <cell r="A63">
            <v>7</v>
          </cell>
          <cell r="B63" t="str">
            <v>98-99</v>
          </cell>
          <cell r="C63">
            <v>420</v>
          </cell>
          <cell r="D63">
            <v>2600</v>
          </cell>
          <cell r="E63">
            <v>2723.45</v>
          </cell>
          <cell r="F63">
            <v>104.74807692307692</v>
          </cell>
          <cell r="G63">
            <v>80.400000000000006</v>
          </cell>
          <cell r="H63">
            <v>74.022885409871705</v>
          </cell>
          <cell r="I63">
            <v>266.60000000000002</v>
          </cell>
          <cell r="J63">
            <v>9.7890543244781458</v>
          </cell>
          <cell r="K63">
            <v>430</v>
          </cell>
          <cell r="L63">
            <v>0</v>
          </cell>
          <cell r="M63">
            <v>0</v>
          </cell>
          <cell r="N63">
            <v>2064016</v>
          </cell>
          <cell r="O63">
            <v>0.75786814518349888</v>
          </cell>
          <cell r="P63">
            <v>5152</v>
          </cell>
          <cell r="Q63">
            <v>1.8917182250454387</v>
          </cell>
        </row>
        <row r="64">
          <cell r="A64" t="str">
            <v>a</v>
          </cell>
          <cell r="B64" t="str">
            <v>99-00</v>
          </cell>
          <cell r="C64">
            <v>420</v>
          </cell>
          <cell r="D64">
            <v>2700</v>
          </cell>
          <cell r="E64">
            <v>2614.8000000000002</v>
          </cell>
          <cell r="F64">
            <v>96.844444444444449</v>
          </cell>
          <cell r="G64">
            <v>81.3</v>
          </cell>
          <cell r="H64">
            <v>70.900000000000006</v>
          </cell>
          <cell r="I64">
            <v>260.7</v>
          </cell>
          <cell r="J64">
            <v>10</v>
          </cell>
          <cell r="K64">
            <v>420</v>
          </cell>
          <cell r="L64">
            <v>0</v>
          </cell>
          <cell r="M64">
            <v>0</v>
          </cell>
          <cell r="N64">
            <v>2054539</v>
          </cell>
          <cell r="O64">
            <v>0.79</v>
          </cell>
          <cell r="P64">
            <v>3915</v>
          </cell>
          <cell r="Q64">
            <v>1.5</v>
          </cell>
        </row>
        <row r="65">
          <cell r="A65" t="str">
            <v>b</v>
          </cell>
          <cell r="B65" t="str">
            <v>00-01</v>
          </cell>
          <cell r="C65">
            <v>420</v>
          </cell>
          <cell r="D65">
            <v>2800</v>
          </cell>
          <cell r="E65">
            <v>2792.13</v>
          </cell>
          <cell r="F65">
            <v>99.718928571428577</v>
          </cell>
          <cell r="G65">
            <v>87.16</v>
          </cell>
          <cell r="H65">
            <v>75.89</v>
          </cell>
          <cell r="I65">
            <v>267.75</v>
          </cell>
          <cell r="J65">
            <v>9.59</v>
          </cell>
          <cell r="K65">
            <v>420</v>
          </cell>
          <cell r="L65">
            <v>0</v>
          </cell>
          <cell r="M65">
            <v>0</v>
          </cell>
          <cell r="N65">
            <v>2056216</v>
          </cell>
          <cell r="O65">
            <v>0.73599999999999999</v>
          </cell>
          <cell r="P65">
            <v>3523</v>
          </cell>
          <cell r="Q65">
            <v>1.26</v>
          </cell>
        </row>
        <row r="66">
          <cell r="A66" t="str">
            <v>Average last 5 years</v>
          </cell>
          <cell r="B66" t="str">
            <v xml:space="preserve">Forced   Outage   </v>
          </cell>
          <cell r="C66" t="str">
            <v>MU</v>
          </cell>
          <cell r="D66">
            <v>2640</v>
          </cell>
          <cell r="E66">
            <v>2720.0279999999998</v>
          </cell>
          <cell r="F66">
            <v>103.16236841916255</v>
          </cell>
          <cell r="G66">
            <v>81.972000000000008</v>
          </cell>
          <cell r="H66">
            <v>73.895997390737122</v>
          </cell>
          <cell r="I66">
            <v>262.90099999999995</v>
          </cell>
          <cell r="J66">
            <v>9.6737254365345873</v>
          </cell>
          <cell r="K66">
            <v>429</v>
          </cell>
          <cell r="L66">
            <v>0</v>
          </cell>
          <cell r="M66">
            <v>0</v>
          </cell>
          <cell r="N66">
            <v>1985758.2</v>
          </cell>
          <cell r="O66">
            <v>0.73128044751123489</v>
          </cell>
          <cell r="P66">
            <v>5580.2</v>
          </cell>
          <cell r="Q66">
            <v>2.0517975914584965</v>
          </cell>
        </row>
        <row r="67">
          <cell r="A67" t="str">
            <v>KORBA WEST II</v>
          </cell>
          <cell r="B67" t="str">
            <v>88-89</v>
          </cell>
          <cell r="C67">
            <v>420</v>
          </cell>
          <cell r="D67">
            <v>1500</v>
          </cell>
          <cell r="E67">
            <v>1556.53</v>
          </cell>
          <cell r="F67">
            <v>103.76866666666666</v>
          </cell>
          <cell r="G67">
            <v>60.17</v>
          </cell>
          <cell r="H67">
            <v>42.306207871276364</v>
          </cell>
          <cell r="I67">
            <v>0</v>
          </cell>
          <cell r="J67">
            <v>0</v>
          </cell>
          <cell r="K67">
            <v>405</v>
          </cell>
          <cell r="L67">
            <v>0</v>
          </cell>
          <cell r="M67">
            <v>0</v>
          </cell>
          <cell r="N67">
            <v>1243803</v>
          </cell>
          <cell r="O67">
            <v>0.79908707188425532</v>
          </cell>
          <cell r="P67">
            <v>10940</v>
          </cell>
          <cell r="Q67">
            <v>7.0284543182592047</v>
          </cell>
        </row>
        <row r="68">
          <cell r="A68" t="str">
            <v>b</v>
          </cell>
          <cell r="B68" t="str">
            <v>89-90</v>
          </cell>
          <cell r="C68">
            <v>420</v>
          </cell>
          <cell r="D68">
            <v>1560</v>
          </cell>
          <cell r="E68">
            <v>1683.58</v>
          </cell>
          <cell r="F68">
            <v>107.92179487179487</v>
          </cell>
          <cell r="G68">
            <v>52.76</v>
          </cell>
          <cell r="H68">
            <v>45.759404218308326</v>
          </cell>
          <cell r="I68">
            <v>149</v>
          </cell>
          <cell r="J68">
            <v>8.8501882892407853</v>
          </cell>
          <cell r="K68">
            <v>420</v>
          </cell>
          <cell r="L68">
            <v>0</v>
          </cell>
          <cell r="M68">
            <v>0</v>
          </cell>
          <cell r="N68">
            <v>1297045</v>
          </cell>
          <cell r="O68">
            <v>0.77040889057841033</v>
          </cell>
          <cell r="P68">
            <v>6352</v>
          </cell>
          <cell r="Q68">
            <v>3.7729124841112394</v>
          </cell>
        </row>
        <row r="69">
          <cell r="A69" t="str">
            <v>c</v>
          </cell>
          <cell r="B69" t="str">
            <v>90-91</v>
          </cell>
          <cell r="C69">
            <v>420</v>
          </cell>
          <cell r="D69">
            <v>2200</v>
          </cell>
          <cell r="E69">
            <v>2768.58</v>
          </cell>
          <cell r="F69">
            <v>125.84454545454545</v>
          </cell>
          <cell r="G69">
            <v>89.4</v>
          </cell>
          <cell r="H69">
            <v>75.249510763209386</v>
          </cell>
          <cell r="I69">
            <v>260.75</v>
          </cell>
          <cell r="J69">
            <v>9.4181854958137379</v>
          </cell>
          <cell r="K69">
            <v>420</v>
          </cell>
          <cell r="L69">
            <v>0</v>
          </cell>
          <cell r="M69">
            <v>0</v>
          </cell>
          <cell r="N69">
            <v>1963008</v>
          </cell>
          <cell r="O69">
            <v>0.70903062219621615</v>
          </cell>
          <cell r="P69">
            <v>7928</v>
          </cell>
          <cell r="Q69">
            <v>2.8635618259179796</v>
          </cell>
        </row>
        <row r="70">
          <cell r="A70" t="str">
            <v>d</v>
          </cell>
          <cell r="B70" t="str">
            <v>91-92</v>
          </cell>
          <cell r="C70">
            <v>420</v>
          </cell>
          <cell r="D70">
            <v>2200</v>
          </cell>
          <cell r="E70">
            <v>2041.83</v>
          </cell>
          <cell r="F70">
            <v>92.810454545454547</v>
          </cell>
          <cell r="G70">
            <v>68.760000000000005</v>
          </cell>
          <cell r="H70">
            <v>55.496575342465754</v>
          </cell>
          <cell r="I70">
            <v>189.16</v>
          </cell>
          <cell r="J70">
            <v>9.2642384527605142</v>
          </cell>
          <cell r="K70">
            <v>420</v>
          </cell>
          <cell r="L70">
            <v>0</v>
          </cell>
          <cell r="M70">
            <v>0</v>
          </cell>
          <cell r="N70">
            <v>1514144</v>
          </cell>
          <cell r="O70">
            <v>0.7415622260423248</v>
          </cell>
          <cell r="P70">
            <v>10879</v>
          </cell>
          <cell r="Q70">
            <v>5.3280635508343011</v>
          </cell>
        </row>
        <row r="71">
          <cell r="A71" t="str">
            <v>e</v>
          </cell>
          <cell r="B71" t="str">
            <v>92-93</v>
          </cell>
          <cell r="C71">
            <v>420</v>
          </cell>
          <cell r="D71">
            <v>2400</v>
          </cell>
          <cell r="E71">
            <v>2447.34</v>
          </cell>
          <cell r="F71">
            <v>101.9725</v>
          </cell>
          <cell r="G71">
            <v>81.28</v>
          </cell>
          <cell r="H71">
            <v>66.518264840182653</v>
          </cell>
          <cell r="I71">
            <v>229.96</v>
          </cell>
          <cell r="J71">
            <v>9.3963241723667323</v>
          </cell>
          <cell r="K71">
            <v>420</v>
          </cell>
          <cell r="L71">
            <v>0</v>
          </cell>
          <cell r="M71">
            <v>0</v>
          </cell>
          <cell r="N71">
            <v>1717518</v>
          </cell>
          <cell r="O71">
            <v>0.7017896982029469</v>
          </cell>
          <cell r="P71">
            <v>12666</v>
          </cell>
          <cell r="Q71">
            <v>5.1754149403025318</v>
          </cell>
        </row>
        <row r="72">
          <cell r="A72">
            <v>9</v>
          </cell>
          <cell r="B72" t="str">
            <v>93-94</v>
          </cell>
          <cell r="C72">
            <v>420</v>
          </cell>
          <cell r="D72">
            <v>2466</v>
          </cell>
          <cell r="E72">
            <v>2435.13</v>
          </cell>
          <cell r="F72">
            <v>98.748175182481745</v>
          </cell>
          <cell r="G72">
            <v>80.770465753424659</v>
          </cell>
          <cell r="H72">
            <v>66.186399217221137</v>
          </cell>
          <cell r="I72">
            <v>241.17</v>
          </cell>
          <cell r="J72">
            <v>9.9037833709083287</v>
          </cell>
          <cell r="K72">
            <v>425</v>
          </cell>
          <cell r="L72">
            <v>0</v>
          </cell>
          <cell r="M72">
            <v>0</v>
          </cell>
          <cell r="N72">
            <v>1694854</v>
          </cell>
          <cell r="O72">
            <v>0.69600144550804266</v>
          </cell>
          <cell r="P72">
            <v>12366.135</v>
          </cell>
          <cell r="Q72">
            <v>5.0782237498614036</v>
          </cell>
        </row>
        <row r="73">
          <cell r="A73">
            <v>10</v>
          </cell>
          <cell r="B73" t="str">
            <v>94-95</v>
          </cell>
          <cell r="C73">
            <v>420</v>
          </cell>
          <cell r="D73">
            <v>2520</v>
          </cell>
          <cell r="E73">
            <v>2072</v>
          </cell>
          <cell r="F73">
            <v>82.222222222222229</v>
          </cell>
          <cell r="G73">
            <v>67.599999999999994</v>
          </cell>
          <cell r="H73">
            <v>56.316590563165903</v>
          </cell>
          <cell r="I73">
            <v>207</v>
          </cell>
          <cell r="J73">
            <v>9.9903474903474905</v>
          </cell>
          <cell r="K73">
            <v>420</v>
          </cell>
          <cell r="L73">
            <v>0</v>
          </cell>
          <cell r="M73">
            <v>0</v>
          </cell>
          <cell r="N73">
            <v>1388587</v>
          </cell>
          <cell r="O73">
            <v>0.6701674710424711</v>
          </cell>
          <cell r="P73">
            <v>9236</v>
          </cell>
          <cell r="Q73">
            <v>4.4575289575289574</v>
          </cell>
        </row>
        <row r="74">
          <cell r="A74">
            <v>11</v>
          </cell>
          <cell r="B74" t="str">
            <v>95-96</v>
          </cell>
          <cell r="C74">
            <v>420</v>
          </cell>
          <cell r="D74">
            <v>2550</v>
          </cell>
          <cell r="E74">
            <v>2024.8</v>
          </cell>
          <cell r="F74">
            <v>79.403921568627453</v>
          </cell>
          <cell r="G74">
            <v>65</v>
          </cell>
          <cell r="H74">
            <v>54.883337670222915</v>
          </cell>
          <cell r="I74">
            <v>200</v>
          </cell>
          <cell r="J74">
            <v>9.8775187672856575</v>
          </cell>
          <cell r="K74">
            <v>420</v>
          </cell>
          <cell r="L74">
            <v>0</v>
          </cell>
          <cell r="M74">
            <v>0</v>
          </cell>
          <cell r="N74">
            <v>1377039</v>
          </cell>
          <cell r="O74">
            <v>0.68008642828921373</v>
          </cell>
          <cell r="P74">
            <v>6316</v>
          </cell>
          <cell r="Q74">
            <v>3.1193204267088106</v>
          </cell>
        </row>
        <row r="75">
          <cell r="A75">
            <v>12</v>
          </cell>
          <cell r="B75" t="str">
            <v>96-97</v>
          </cell>
          <cell r="C75">
            <v>420</v>
          </cell>
          <cell r="D75">
            <v>2550</v>
          </cell>
          <cell r="E75">
            <v>2200.6</v>
          </cell>
          <cell r="F75">
            <v>86.298039215686273</v>
          </cell>
          <cell r="G75">
            <v>73.599999999999994</v>
          </cell>
          <cell r="H75">
            <v>59.811915633833443</v>
          </cell>
          <cell r="I75">
            <v>221.2</v>
          </cell>
          <cell r="J75">
            <v>10.051804053439971</v>
          </cell>
          <cell r="K75">
            <v>415</v>
          </cell>
          <cell r="L75">
            <v>0</v>
          </cell>
          <cell r="M75">
            <v>0</v>
          </cell>
          <cell r="N75">
            <v>1498328</v>
          </cell>
          <cell r="O75">
            <v>0.68087248932109423</v>
          </cell>
          <cell r="P75">
            <v>8360</v>
          </cell>
          <cell r="Q75">
            <v>3.7989639189312006</v>
          </cell>
        </row>
        <row r="76">
          <cell r="A76">
            <v>13</v>
          </cell>
          <cell r="B76" t="str">
            <v>97-98</v>
          </cell>
          <cell r="C76">
            <v>420</v>
          </cell>
          <cell r="D76">
            <v>2550</v>
          </cell>
          <cell r="E76">
            <v>2273.96</v>
          </cell>
          <cell r="F76">
            <v>89.174901960784311</v>
          </cell>
          <cell r="G76">
            <v>72</v>
          </cell>
          <cell r="H76">
            <v>61.805827353772557</v>
          </cell>
          <cell r="I76">
            <v>227.755</v>
          </cell>
          <cell r="J76">
            <v>10.015787436894229</v>
          </cell>
          <cell r="K76">
            <v>440</v>
          </cell>
          <cell r="L76">
            <v>0</v>
          </cell>
          <cell r="M76">
            <v>0</v>
          </cell>
          <cell r="N76">
            <v>1574060</v>
          </cell>
          <cell r="O76">
            <v>0.69221094478354939</v>
          </cell>
          <cell r="P76">
            <v>5914</v>
          </cell>
          <cell r="Q76">
            <v>2.6007493535506341</v>
          </cell>
        </row>
        <row r="77">
          <cell r="A77">
            <v>14</v>
          </cell>
          <cell r="B77" t="str">
            <v>98-99</v>
          </cell>
          <cell r="C77">
            <v>420</v>
          </cell>
          <cell r="D77">
            <v>2600</v>
          </cell>
          <cell r="E77">
            <v>2594.7199999999998</v>
          </cell>
          <cell r="F77">
            <v>99.796923076923065</v>
          </cell>
          <cell r="G77">
            <v>81.5</v>
          </cell>
          <cell r="H77">
            <v>70.524026962383118</v>
          </cell>
          <cell r="I77">
            <v>265</v>
          </cell>
          <cell r="J77">
            <v>10.213048036011594</v>
          </cell>
          <cell r="K77">
            <v>420</v>
          </cell>
          <cell r="L77">
            <v>0</v>
          </cell>
          <cell r="M77">
            <v>0</v>
          </cell>
          <cell r="N77">
            <v>1991333</v>
          </cell>
          <cell r="O77">
            <v>0.76745583338471979</v>
          </cell>
          <cell r="P77">
            <v>3723</v>
          </cell>
          <cell r="Q77">
            <v>1.4348368995498553</v>
          </cell>
        </row>
        <row r="78">
          <cell r="A78">
            <v>15</v>
          </cell>
          <cell r="B78" t="str">
            <v>99-00</v>
          </cell>
          <cell r="C78">
            <v>420</v>
          </cell>
          <cell r="D78">
            <v>2600</v>
          </cell>
          <cell r="E78">
            <v>2403.0500000000002</v>
          </cell>
          <cell r="F78">
            <v>92.425000000000011</v>
          </cell>
          <cell r="G78">
            <v>73.599999999999994</v>
          </cell>
          <cell r="H78">
            <v>65.099999999999994</v>
          </cell>
          <cell r="I78">
            <v>228</v>
          </cell>
          <cell r="J78">
            <v>9.5</v>
          </cell>
          <cell r="K78">
            <v>415</v>
          </cell>
          <cell r="L78">
            <v>0</v>
          </cell>
          <cell r="M78">
            <v>0</v>
          </cell>
          <cell r="N78">
            <v>1887370</v>
          </cell>
          <cell r="O78">
            <v>0.79</v>
          </cell>
          <cell r="P78">
            <v>3313</v>
          </cell>
          <cell r="Q78">
            <v>1.38</v>
          </cell>
        </row>
        <row r="79">
          <cell r="A79">
            <v>16</v>
          </cell>
          <cell r="B79" t="str">
            <v>00-01</v>
          </cell>
          <cell r="C79">
            <v>420</v>
          </cell>
          <cell r="D79">
            <v>2650</v>
          </cell>
          <cell r="E79">
            <v>2163.6799999999998</v>
          </cell>
          <cell r="F79">
            <v>81.648301886792439</v>
          </cell>
          <cell r="G79">
            <v>67.81</v>
          </cell>
          <cell r="H79">
            <v>58.81</v>
          </cell>
          <cell r="I79">
            <v>216.61</v>
          </cell>
          <cell r="J79">
            <v>10.01</v>
          </cell>
          <cell r="K79">
            <v>410</v>
          </cell>
          <cell r="L79">
            <v>0</v>
          </cell>
          <cell r="M79">
            <v>0</v>
          </cell>
          <cell r="N79">
            <v>1588622</v>
          </cell>
          <cell r="O79">
            <v>0.73399999999999999</v>
          </cell>
          <cell r="P79">
            <v>3183</v>
          </cell>
          <cell r="Q79">
            <v>1.47</v>
          </cell>
        </row>
        <row r="80">
          <cell r="A80" t="str">
            <v>Average last 5 years</v>
          </cell>
          <cell r="B80" t="str">
            <v>Thermal  Auxiliary Consumption   Percentage</v>
          </cell>
          <cell r="C80" t="str">
            <v>%</v>
          </cell>
          <cell r="D80">
            <v>2590</v>
          </cell>
          <cell r="E80">
            <v>2327.2019999999998</v>
          </cell>
          <cell r="F80">
            <v>89.868633228037226</v>
          </cell>
          <cell r="G80">
            <v>73.701999999999998</v>
          </cell>
          <cell r="H80">
            <v>63.210353989997827</v>
          </cell>
          <cell r="I80">
            <v>231.71300000000002</v>
          </cell>
          <cell r="J80">
            <v>9.9581279052691585</v>
          </cell>
          <cell r="K80">
            <v>420</v>
          </cell>
          <cell r="L80">
            <v>0</v>
          </cell>
          <cell r="M80">
            <v>0</v>
          </cell>
          <cell r="N80">
            <v>1707942.6</v>
          </cell>
          <cell r="O80">
            <v>0.73290785349787269</v>
          </cell>
          <cell r="P80">
            <v>4898.6000000000004</v>
          </cell>
          <cell r="Q80">
            <v>2.1369100344063381</v>
          </cell>
        </row>
        <row r="81">
          <cell r="A81" t="str">
            <v xml:space="preserve">KORBA WEST </v>
          </cell>
          <cell r="B81" t="str">
            <v>88-89</v>
          </cell>
          <cell r="C81">
            <v>840</v>
          </cell>
          <cell r="D81">
            <v>3500</v>
          </cell>
          <cell r="E81">
            <v>3620.8</v>
          </cell>
          <cell r="F81">
            <v>103.45142857142856</v>
          </cell>
          <cell r="G81">
            <v>64.435000000000002</v>
          </cell>
          <cell r="H81" t="str">
            <v>***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2885155</v>
          </cell>
          <cell r="O81">
            <v>0.79682804904993376</v>
          </cell>
          <cell r="P81">
            <v>19512</v>
          </cell>
          <cell r="Q81">
            <v>5.388864339372514</v>
          </cell>
        </row>
        <row r="82">
          <cell r="A82" t="str">
            <v>Note :-</v>
          </cell>
          <cell r="B82" t="str">
            <v>89-90</v>
          </cell>
          <cell r="C82">
            <v>840</v>
          </cell>
          <cell r="D82">
            <v>3560</v>
          </cell>
          <cell r="E82">
            <v>4053.42</v>
          </cell>
          <cell r="F82">
            <v>113.86011235955056</v>
          </cell>
          <cell r="G82">
            <v>63.195</v>
          </cell>
          <cell r="H82">
            <v>55.085616438356162</v>
          </cell>
          <cell r="I82">
            <v>354</v>
          </cell>
          <cell r="J82">
            <v>8.7333658984265146</v>
          </cell>
          <cell r="K82">
            <v>0</v>
          </cell>
          <cell r="L82">
            <v>159088</v>
          </cell>
          <cell r="M82">
            <v>3250742</v>
          </cell>
          <cell r="N82">
            <v>3102469</v>
          </cell>
          <cell r="O82">
            <v>0.76539539450636751</v>
          </cell>
          <cell r="P82">
            <v>16389</v>
          </cell>
          <cell r="Q82">
            <v>4.0432523646698346</v>
          </cell>
        </row>
        <row r="83">
          <cell r="A83">
            <v>1</v>
          </cell>
          <cell r="B83" t="str">
            <v>90-91</v>
          </cell>
          <cell r="C83">
            <v>840</v>
          </cell>
          <cell r="D83">
            <v>4400</v>
          </cell>
          <cell r="E83">
            <v>5060.96</v>
          </cell>
          <cell r="F83">
            <v>115.02181818181818</v>
          </cell>
          <cell r="G83">
            <v>81.45</v>
          </cell>
          <cell r="H83">
            <v>68.777995216351385</v>
          </cell>
          <cell r="I83">
            <v>473.01</v>
          </cell>
          <cell r="J83">
            <v>9.3462505137365248</v>
          </cell>
          <cell r="K83">
            <v>0</v>
          </cell>
          <cell r="L83">
            <v>313023</v>
          </cell>
          <cell r="M83">
            <v>3289767</v>
          </cell>
          <cell r="N83">
            <v>3582839</v>
          </cell>
          <cell r="O83">
            <v>0.7079366365274572</v>
          </cell>
          <cell r="P83">
            <v>19299</v>
          </cell>
          <cell r="Q83">
            <v>3.8133081470709116</v>
          </cell>
        </row>
        <row r="84">
          <cell r="A84">
            <v>2</v>
          </cell>
          <cell r="B84" t="str">
            <v>91-92</v>
          </cell>
          <cell r="C84">
            <v>840</v>
          </cell>
          <cell r="D84">
            <v>4400</v>
          </cell>
          <cell r="E84">
            <v>4649.3999999999996</v>
          </cell>
          <cell r="F84">
            <v>105.66818181818181</v>
          </cell>
          <cell r="G84">
            <v>78.054999999999993</v>
          </cell>
          <cell r="H84">
            <v>63.012295081967203</v>
          </cell>
          <cell r="I84">
            <v>444.15999999999997</v>
          </cell>
          <cell r="J84">
            <v>9.5530606099711797</v>
          </cell>
          <cell r="K84">
            <v>0</v>
          </cell>
          <cell r="L84">
            <v>123702</v>
          </cell>
          <cell r="M84">
            <v>3358189</v>
          </cell>
          <cell r="N84">
            <v>3468442</v>
          </cell>
          <cell r="O84">
            <v>0.74599776315223465</v>
          </cell>
          <cell r="P84">
            <v>25027</v>
          </cell>
          <cell r="Q84">
            <v>5.3828450982922531</v>
          </cell>
        </row>
        <row r="85">
          <cell r="A85">
            <v>3</v>
          </cell>
          <cell r="B85" t="str">
            <v>92-93</v>
          </cell>
          <cell r="C85">
            <v>840</v>
          </cell>
          <cell r="D85">
            <v>4800</v>
          </cell>
          <cell r="E85">
            <v>4853.41</v>
          </cell>
          <cell r="F85">
            <v>101.11270833333333</v>
          </cell>
          <cell r="G85">
            <v>79.78</v>
          </cell>
          <cell r="H85">
            <v>65.957409219395515</v>
          </cell>
          <cell r="I85">
            <v>454.39</v>
          </cell>
          <cell r="J85">
            <v>9.3622834254678668</v>
          </cell>
          <cell r="K85">
            <v>0</v>
          </cell>
          <cell r="L85">
            <v>99032</v>
          </cell>
          <cell r="M85">
            <v>3326019</v>
          </cell>
          <cell r="N85">
            <v>3418029</v>
          </cell>
          <cell r="O85">
            <v>0.70425309215582443</v>
          </cell>
          <cell r="P85">
            <v>25049</v>
          </cell>
          <cell r="Q85">
            <v>5.1611135263659982</v>
          </cell>
        </row>
        <row r="86">
          <cell r="A86">
            <v>4</v>
          </cell>
          <cell r="B86" t="str">
            <v>93-94</v>
          </cell>
          <cell r="C86">
            <v>840</v>
          </cell>
          <cell r="D86">
            <v>5000</v>
          </cell>
          <cell r="E86">
            <v>4940.0300000000007</v>
          </cell>
          <cell r="F86">
            <v>98.800600000000017</v>
          </cell>
          <cell r="G86">
            <v>80.135999999999996</v>
          </cell>
          <cell r="H86">
            <v>67.134567297238533</v>
          </cell>
          <cell r="I86">
            <v>495.423</v>
          </cell>
          <cell r="J86">
            <v>10.028744764707906</v>
          </cell>
          <cell r="K86">
            <v>865</v>
          </cell>
          <cell r="L86">
            <v>248312</v>
          </cell>
          <cell r="M86">
            <v>3304685</v>
          </cell>
          <cell r="N86">
            <v>3429131</v>
          </cell>
          <cell r="O86">
            <v>0.69415185737738416</v>
          </cell>
          <cell r="P86">
            <v>22823.625</v>
          </cell>
          <cell r="Q86">
            <v>4.6201389465246159</v>
          </cell>
        </row>
        <row r="87">
          <cell r="A87">
            <v>5</v>
          </cell>
          <cell r="B87" t="str">
            <v>94-95</v>
          </cell>
          <cell r="C87">
            <v>840</v>
          </cell>
          <cell r="D87">
            <v>5000</v>
          </cell>
          <cell r="E87">
            <v>4455</v>
          </cell>
          <cell r="F87">
            <v>89.1</v>
          </cell>
          <cell r="G87">
            <v>72.3</v>
          </cell>
          <cell r="H87">
            <v>60.543052837573384</v>
          </cell>
          <cell r="I87">
            <v>460</v>
          </cell>
          <cell r="J87">
            <v>10.325476992143658</v>
          </cell>
          <cell r="K87">
            <v>840</v>
          </cell>
          <cell r="L87">
            <v>152721</v>
          </cell>
          <cell r="M87">
            <v>3059426</v>
          </cell>
          <cell r="N87">
            <v>2990505</v>
          </cell>
          <cell r="O87">
            <v>0.67126936026936024</v>
          </cell>
          <cell r="P87">
            <v>21509</v>
          </cell>
          <cell r="Q87">
            <v>4.8280583613916948</v>
          </cell>
        </row>
        <row r="88">
          <cell r="B88" t="str">
            <v>95-96</v>
          </cell>
          <cell r="C88">
            <v>840</v>
          </cell>
          <cell r="D88">
            <v>5050</v>
          </cell>
          <cell r="E88">
            <v>4660.8</v>
          </cell>
          <cell r="F88">
            <v>92.29306930693069</v>
          </cell>
          <cell r="G88">
            <v>73</v>
          </cell>
          <cell r="H88">
            <v>63.16679677335415</v>
          </cell>
          <cell r="I88">
            <v>467.8</v>
          </cell>
          <cell r="J88">
            <v>10.03690353587367</v>
          </cell>
          <cell r="K88">
            <v>840</v>
          </cell>
          <cell r="L88">
            <v>281544</v>
          </cell>
          <cell r="M88">
            <v>3036370</v>
          </cell>
          <cell r="N88">
            <v>3184503</v>
          </cell>
          <cell r="O88">
            <v>0.68325244593202883</v>
          </cell>
          <cell r="P88">
            <v>15143</v>
          </cell>
          <cell r="Q88">
            <v>3.2490130449708206</v>
          </cell>
        </row>
        <row r="89">
          <cell r="A89" t="str">
            <v>EXECUTIVE SUMMARY</v>
          </cell>
          <cell r="B89" t="str">
            <v>96-97</v>
          </cell>
          <cell r="C89">
            <v>840</v>
          </cell>
          <cell r="D89">
            <v>5100</v>
          </cell>
          <cell r="E89">
            <v>4913.1000000000004</v>
          </cell>
          <cell r="F89">
            <v>96.335294117647067</v>
          </cell>
          <cell r="G89">
            <v>76.599999999999994</v>
          </cell>
          <cell r="H89">
            <v>66.768590998043067</v>
          </cell>
          <cell r="I89">
            <v>471.9</v>
          </cell>
          <cell r="J89">
            <v>9.6049337485497954</v>
          </cell>
          <cell r="K89">
            <v>840</v>
          </cell>
          <cell r="L89">
            <v>134441</v>
          </cell>
          <cell r="M89">
            <v>3393898</v>
          </cell>
          <cell r="N89">
            <v>3341407</v>
          </cell>
          <cell r="O89">
            <v>0.68010156520323217</v>
          </cell>
          <cell r="P89">
            <v>17432</v>
          </cell>
          <cell r="Q89">
            <v>3.548065376239034</v>
          </cell>
        </row>
        <row r="90">
          <cell r="A90" t="str">
            <v>91-92 to 95-96</v>
          </cell>
          <cell r="B90" t="str">
            <v>97-98</v>
          </cell>
          <cell r="C90">
            <v>840</v>
          </cell>
          <cell r="D90">
            <v>5100</v>
          </cell>
          <cell r="E90">
            <v>5031.22</v>
          </cell>
          <cell r="F90">
            <v>98.651372549019612</v>
          </cell>
          <cell r="G90">
            <v>76.599999999999994</v>
          </cell>
          <cell r="H90">
            <v>68.373831267666887</v>
          </cell>
          <cell r="I90">
            <v>496.51</v>
          </cell>
          <cell r="J90">
            <v>9.8685805828407425</v>
          </cell>
          <cell r="K90">
            <v>870</v>
          </cell>
          <cell r="L90">
            <v>225761</v>
          </cell>
          <cell r="M90">
            <v>3512855</v>
          </cell>
          <cell r="N90">
            <v>3485001</v>
          </cell>
          <cell r="O90">
            <v>0.69267513644801859</v>
          </cell>
          <cell r="P90">
            <v>12153</v>
          </cell>
          <cell r="Q90">
            <v>2.415517508675828</v>
          </cell>
        </row>
        <row r="91">
          <cell r="A91" t="str">
            <v xml:space="preserve"> HYDEL GENETRATION</v>
          </cell>
          <cell r="B91" t="str">
            <v>98-99</v>
          </cell>
          <cell r="C91">
            <v>840</v>
          </cell>
          <cell r="D91">
            <v>5200</v>
          </cell>
          <cell r="E91">
            <v>5318.17</v>
          </cell>
          <cell r="F91">
            <v>102.27249999999999</v>
          </cell>
          <cell r="G91">
            <v>76.599999999999994</v>
          </cell>
          <cell r="H91">
            <v>72.273456186127419</v>
          </cell>
          <cell r="I91">
            <v>531.6</v>
          </cell>
          <cell r="J91">
            <v>9.9959196490522118</v>
          </cell>
          <cell r="K91">
            <v>840</v>
          </cell>
          <cell r="L91">
            <v>189000</v>
          </cell>
          <cell r="M91">
            <v>4085508</v>
          </cell>
          <cell r="N91">
            <v>4055349</v>
          </cell>
          <cell r="O91">
            <v>0.7625459509568141</v>
          </cell>
          <cell r="P91">
            <v>8875</v>
          </cell>
          <cell r="Q91">
            <v>1.6688071272637015</v>
          </cell>
        </row>
        <row r="92">
          <cell r="A92">
            <v>0</v>
          </cell>
          <cell r="B92" t="str">
            <v>99-00</v>
          </cell>
          <cell r="C92">
            <v>840</v>
          </cell>
          <cell r="D92">
            <v>5300</v>
          </cell>
          <cell r="E92">
            <v>5017.8999999999996</v>
          </cell>
          <cell r="F92">
            <v>94.677358490566021</v>
          </cell>
          <cell r="G92">
            <v>77.5</v>
          </cell>
          <cell r="H92">
            <v>68</v>
          </cell>
          <cell r="I92">
            <v>488.7</v>
          </cell>
          <cell r="J92">
            <v>9.7391339006357249</v>
          </cell>
          <cell r="K92">
            <v>815</v>
          </cell>
          <cell r="L92">
            <v>77595</v>
          </cell>
          <cell r="M92">
            <v>4123724</v>
          </cell>
          <cell r="N92">
            <v>3941909</v>
          </cell>
          <cell r="O92">
            <v>0.79</v>
          </cell>
          <cell r="P92">
            <v>7229</v>
          </cell>
          <cell r="Q92">
            <v>1.4406424998505352</v>
          </cell>
        </row>
        <row r="93">
          <cell r="A93">
            <v>1</v>
          </cell>
          <cell r="B93" t="str">
            <v>00-01</v>
          </cell>
          <cell r="C93">
            <v>840</v>
          </cell>
          <cell r="D93">
            <v>5450</v>
          </cell>
          <cell r="E93">
            <v>4955.8099999999995</v>
          </cell>
          <cell r="F93">
            <v>90.932293577981639</v>
          </cell>
          <cell r="G93">
            <v>77.48</v>
          </cell>
          <cell r="H93">
            <v>67.349999999999994</v>
          </cell>
          <cell r="I93">
            <v>484.36</v>
          </cell>
          <cell r="J93">
            <v>9.773578890231871</v>
          </cell>
          <cell r="K93">
            <v>820</v>
          </cell>
          <cell r="L93">
            <v>259409</v>
          </cell>
          <cell r="M93">
            <v>3227819</v>
          </cell>
          <cell r="N93">
            <v>3644838</v>
          </cell>
          <cell r="O93">
            <v>0.73499999999999999</v>
          </cell>
          <cell r="P93">
            <v>6706</v>
          </cell>
          <cell r="Q93">
            <v>1.35</v>
          </cell>
        </row>
        <row r="94">
          <cell r="A94" t="str">
            <v>Average last 5 years</v>
          </cell>
          <cell r="B94" t="str">
            <v xml:space="preserve">Target (PLAN )   </v>
          </cell>
          <cell r="C94" t="str">
            <v>MU</v>
          </cell>
          <cell r="D94">
            <v>5230</v>
          </cell>
          <cell r="E94">
            <v>5047.24</v>
          </cell>
          <cell r="F94">
            <v>96.573763747042861</v>
          </cell>
          <cell r="G94">
            <v>76.955999999999989</v>
          </cell>
          <cell r="H94">
            <v>68.553175690367468</v>
          </cell>
          <cell r="I94">
            <v>494.61400000000003</v>
          </cell>
          <cell r="J94">
            <v>9.7964293542620702</v>
          </cell>
          <cell r="K94">
            <v>837</v>
          </cell>
          <cell r="L94">
            <v>177241.2</v>
          </cell>
          <cell r="M94">
            <v>3668760.8</v>
          </cell>
          <cell r="N94">
            <v>3693700.8</v>
          </cell>
          <cell r="O94">
            <v>0.73206453052161291</v>
          </cell>
          <cell r="P94">
            <v>10479</v>
          </cell>
          <cell r="Q94">
            <v>2.0846065024058196</v>
          </cell>
        </row>
        <row r="95">
          <cell r="A95" t="str">
            <v>STATE  LOAD  DESPATCH  CENTRE  M.P.E.B.  JABALPUR</v>
          </cell>
          <cell r="B95" t="str">
            <v>ACHIEVEMENT Percentage of ( 2 )</v>
          </cell>
          <cell r="C95" t="str">
            <v>%</v>
          </cell>
          <cell r="D95">
            <v>74.768492377188025</v>
          </cell>
          <cell r="E95">
            <v>69.277005347593587</v>
          </cell>
          <cell r="F95">
            <v>85.009625668449203</v>
          </cell>
          <cell r="G95">
            <v>116.05466839694657</v>
          </cell>
          <cell r="H95">
            <v>105.23</v>
          </cell>
        </row>
        <row r="96">
          <cell r="A96" t="str">
            <v>AMARKANTAK</v>
          </cell>
          <cell r="B96" t="str">
            <v>Hydel Generation M.P.Share</v>
          </cell>
          <cell r="C96" t="str">
            <v>MU</v>
          </cell>
          <cell r="D96">
            <v>1498.64</v>
          </cell>
          <cell r="E96">
            <v>1511.19</v>
          </cell>
          <cell r="F96">
            <v>1658.26</v>
          </cell>
          <cell r="G96">
            <v>2415.3094620000002</v>
          </cell>
          <cell r="H96">
            <v>2253.15</v>
          </cell>
        </row>
        <row r="97">
          <cell r="A97" t="str">
            <v>STATION NAME</v>
          </cell>
          <cell r="B97" t="str">
            <v>YEAR</v>
          </cell>
          <cell r="C97" t="str">
            <v>CAPACITY</v>
          </cell>
          <cell r="D97" t="str">
            <v>TARGET</v>
          </cell>
          <cell r="E97" t="str">
            <v>ACTUAL GENE.</v>
          </cell>
          <cell r="F97" t="str">
            <v>ACHIEVE-MENT</v>
          </cell>
          <cell r="G97" t="str">
            <v>AVAIL-ABILITY</v>
          </cell>
          <cell r="H97" t="str">
            <v>P.L.F.</v>
          </cell>
          <cell r="I97" t="str">
            <v>AUXILIARY CONSUMPTION</v>
          </cell>
          <cell r="J97">
            <v>0</v>
          </cell>
          <cell r="K97" t="str">
            <v>MAXIMUM DEMAND</v>
          </cell>
          <cell r="L97" t="str">
            <v>COAL IN MT</v>
          </cell>
          <cell r="M97">
            <v>0</v>
          </cell>
          <cell r="N97" t="str">
            <v>COAL CONSUMED</v>
          </cell>
          <cell r="O97">
            <v>0</v>
          </cell>
          <cell r="P97" t="str">
            <v>FUEL OIL CONSUMPTION</v>
          </cell>
        </row>
        <row r="98">
          <cell r="A98">
            <v>6</v>
          </cell>
          <cell r="B98" t="str">
            <v>ACHIEVEMENT Percentage of ( 5 )</v>
          </cell>
          <cell r="C98" t="str">
            <v>MW</v>
          </cell>
          <cell r="D98" t="str">
            <v>MKwh</v>
          </cell>
          <cell r="E98" t="str">
            <v>MKwh</v>
          </cell>
          <cell r="F98" t="str">
            <v>%</v>
          </cell>
          <cell r="G98" t="str">
            <v>%</v>
          </cell>
          <cell r="H98" t="str">
            <v>%</v>
          </cell>
          <cell r="I98" t="str">
            <v>MKwh</v>
          </cell>
          <cell r="J98" t="str">
            <v>%</v>
          </cell>
          <cell r="K98" t="str">
            <v>MW</v>
          </cell>
          <cell r="L98" t="str">
            <v>OP.STOCK</v>
          </cell>
          <cell r="M98" t="str">
            <v>RECIEPT</v>
          </cell>
          <cell r="N98" t="str">
            <v>MT</v>
          </cell>
          <cell r="O98" t="str">
            <v>Kg/kWH</v>
          </cell>
          <cell r="P98" t="str">
            <v>KL</v>
          </cell>
          <cell r="Q98" t="str">
            <v>ml/KWH</v>
          </cell>
        </row>
        <row r="99">
          <cell r="A99" t="str">
            <v>AMARKANTAK I</v>
          </cell>
          <cell r="B99" t="str">
            <v>88-89</v>
          </cell>
          <cell r="C99">
            <v>60</v>
          </cell>
          <cell r="D99">
            <v>300</v>
          </cell>
          <cell r="E99">
            <v>375.32</v>
          </cell>
          <cell r="F99">
            <v>125.10666666666667</v>
          </cell>
          <cell r="G99">
            <v>87.49</v>
          </cell>
          <cell r="H99">
            <v>71.407914764079152</v>
          </cell>
          <cell r="I99">
            <v>0</v>
          </cell>
          <cell r="J99">
            <v>0</v>
          </cell>
          <cell r="K99">
            <v>61</v>
          </cell>
          <cell r="L99">
            <v>0</v>
          </cell>
          <cell r="M99">
            <v>0</v>
          </cell>
          <cell r="N99">
            <v>252980</v>
          </cell>
          <cell r="O99">
            <v>0.6740381541084941</v>
          </cell>
          <cell r="P99">
            <v>2143</v>
          </cell>
          <cell r="Q99">
            <v>5.7097943088564422</v>
          </cell>
        </row>
        <row r="100">
          <cell r="A100" t="str">
            <v>a</v>
          </cell>
          <cell r="B100" t="str">
            <v>89-90</v>
          </cell>
          <cell r="C100">
            <v>60</v>
          </cell>
          <cell r="D100">
            <v>330</v>
          </cell>
          <cell r="E100">
            <v>348.29</v>
          </cell>
          <cell r="F100">
            <v>105.54242424242425</v>
          </cell>
          <cell r="G100">
            <v>94.49</v>
          </cell>
          <cell r="H100">
            <v>66.265220700152213</v>
          </cell>
          <cell r="I100">
            <v>0</v>
          </cell>
          <cell r="J100">
            <v>0</v>
          </cell>
          <cell r="K100">
            <v>60</v>
          </cell>
          <cell r="L100">
            <v>0</v>
          </cell>
          <cell r="M100">
            <v>0</v>
          </cell>
          <cell r="N100">
            <v>241459</v>
          </cell>
          <cell r="O100">
            <v>0.69326997616928421</v>
          </cell>
          <cell r="P100">
            <v>3121</v>
          </cell>
          <cell r="Q100">
            <v>8.9609233684573191</v>
          </cell>
        </row>
        <row r="101">
          <cell r="A101">
            <v>0</v>
          </cell>
          <cell r="B101" t="str">
            <v>90-91</v>
          </cell>
          <cell r="C101">
            <v>60</v>
          </cell>
          <cell r="D101">
            <v>350</v>
          </cell>
          <cell r="E101">
            <v>212.54</v>
          </cell>
          <cell r="F101">
            <v>60.725714285714282</v>
          </cell>
          <cell r="G101">
            <v>55.52</v>
          </cell>
          <cell r="H101">
            <v>40.43759512937595</v>
          </cell>
          <cell r="I101">
            <v>21.16</v>
          </cell>
          <cell r="J101">
            <v>9.9557730309588788</v>
          </cell>
          <cell r="K101">
            <v>58</v>
          </cell>
          <cell r="L101">
            <v>0</v>
          </cell>
          <cell r="M101">
            <v>0</v>
          </cell>
          <cell r="N101">
            <v>159372</v>
          </cell>
          <cell r="O101">
            <v>0.74984473510868543</v>
          </cell>
          <cell r="P101">
            <v>5292</v>
          </cell>
          <cell r="Q101">
            <v>24.898842570810203</v>
          </cell>
        </row>
        <row r="102">
          <cell r="A102" t="str">
            <v>b</v>
          </cell>
          <cell r="B102" t="str">
            <v>91-92</v>
          </cell>
          <cell r="C102">
            <v>60</v>
          </cell>
          <cell r="D102">
            <v>350</v>
          </cell>
          <cell r="E102">
            <v>166.64</v>
          </cell>
          <cell r="F102">
            <v>47.611428571428569</v>
          </cell>
          <cell r="G102">
            <v>42.98</v>
          </cell>
          <cell r="H102">
            <v>31.704718417047182</v>
          </cell>
          <cell r="I102">
            <v>17.46</v>
          </cell>
          <cell r="J102">
            <v>10.477676428228518</v>
          </cell>
          <cell r="K102">
            <v>30</v>
          </cell>
          <cell r="L102">
            <v>0</v>
          </cell>
          <cell r="M102">
            <v>0</v>
          </cell>
          <cell r="N102">
            <v>126486</v>
          </cell>
          <cell r="O102">
            <v>0.75903744599135858</v>
          </cell>
          <cell r="P102">
            <v>1923</v>
          </cell>
          <cell r="Q102">
            <v>11.539846375420067</v>
          </cell>
        </row>
        <row r="103">
          <cell r="A103">
            <v>0</v>
          </cell>
          <cell r="B103" t="str">
            <v>92-93</v>
          </cell>
          <cell r="C103">
            <v>60</v>
          </cell>
          <cell r="D103">
            <v>300</v>
          </cell>
          <cell r="E103">
            <v>284.81</v>
          </cell>
          <cell r="F103">
            <v>94.936666666666667</v>
          </cell>
          <cell r="G103">
            <v>87.9</v>
          </cell>
          <cell r="H103">
            <v>54.965647676393395</v>
          </cell>
          <cell r="I103">
            <v>29.54</v>
          </cell>
          <cell r="J103">
            <v>10.371826831923036</v>
          </cell>
          <cell r="K103">
            <v>50</v>
          </cell>
          <cell r="L103">
            <v>0</v>
          </cell>
          <cell r="M103">
            <v>0</v>
          </cell>
          <cell r="N103">
            <v>205036</v>
          </cell>
          <cell r="O103">
            <v>0.71990449773533227</v>
          </cell>
          <cell r="P103">
            <v>3864</v>
          </cell>
          <cell r="Q103">
            <v>13.566939363084161</v>
          </cell>
        </row>
        <row r="104">
          <cell r="A104" t="str">
            <v>c</v>
          </cell>
          <cell r="B104" t="str">
            <v>93-94</v>
          </cell>
          <cell r="C104">
            <v>50</v>
          </cell>
          <cell r="D104">
            <v>300</v>
          </cell>
          <cell r="E104">
            <v>304.72899999999998</v>
          </cell>
          <cell r="F104">
            <v>101.57633333333332</v>
          </cell>
          <cell r="G104">
            <v>92.043342465753426</v>
          </cell>
          <cell r="H104">
            <v>69.572831050228316</v>
          </cell>
          <cell r="I104">
            <v>32.345314999999999</v>
          </cell>
          <cell r="J104">
            <v>10.614452513544823</v>
          </cell>
          <cell r="K104">
            <v>50</v>
          </cell>
          <cell r="L104">
            <v>0</v>
          </cell>
          <cell r="M104">
            <v>0</v>
          </cell>
          <cell r="N104">
            <v>211815.05</v>
          </cell>
          <cell r="O104">
            <v>0.69509318115440277</v>
          </cell>
          <cell r="P104">
            <v>3308.25</v>
          </cell>
          <cell r="Q104">
            <v>10.856367460924297</v>
          </cell>
        </row>
        <row r="105">
          <cell r="A105">
            <v>0</v>
          </cell>
          <cell r="B105" t="str">
            <v>94-95</v>
          </cell>
          <cell r="C105">
            <v>50</v>
          </cell>
          <cell r="D105">
            <v>300</v>
          </cell>
          <cell r="E105">
            <v>304.39999999999998</v>
          </cell>
          <cell r="F105">
            <v>101.46666666666665</v>
          </cell>
          <cell r="G105">
            <v>89.8</v>
          </cell>
          <cell r="H105">
            <v>69.49771689497716</v>
          </cell>
          <cell r="I105">
            <v>31.2</v>
          </cell>
          <cell r="J105">
            <v>10.249671484888305</v>
          </cell>
          <cell r="K105">
            <v>50</v>
          </cell>
          <cell r="L105">
            <v>0</v>
          </cell>
          <cell r="M105">
            <v>0</v>
          </cell>
          <cell r="N105">
            <v>214826</v>
          </cell>
          <cell r="O105">
            <v>0.70573587385019709</v>
          </cell>
          <cell r="P105">
            <v>5006</v>
          </cell>
          <cell r="Q105">
            <v>16.445466491458607</v>
          </cell>
        </row>
        <row r="106">
          <cell r="A106" t="str">
            <v>d</v>
          </cell>
          <cell r="B106" t="str">
            <v>95-96</v>
          </cell>
          <cell r="C106">
            <v>50</v>
          </cell>
          <cell r="D106">
            <v>300</v>
          </cell>
          <cell r="E106">
            <v>294.39999999999998</v>
          </cell>
          <cell r="F106">
            <v>98.133333333333326</v>
          </cell>
          <cell r="G106">
            <v>90.6</v>
          </cell>
          <cell r="H106">
            <v>67.030965391621123</v>
          </cell>
          <cell r="I106">
            <v>32.299999999999997</v>
          </cell>
          <cell r="J106">
            <v>10.971467391304348</v>
          </cell>
          <cell r="K106">
            <v>50</v>
          </cell>
          <cell r="L106">
            <v>0</v>
          </cell>
          <cell r="M106">
            <v>0</v>
          </cell>
          <cell r="N106">
            <v>204359</v>
          </cell>
          <cell r="O106">
            <v>0.69415421195652172</v>
          </cell>
          <cell r="P106">
            <v>2743</v>
          </cell>
          <cell r="Q106">
            <v>9.3172554347826093</v>
          </cell>
        </row>
        <row r="107">
          <cell r="A107">
            <v>0</v>
          </cell>
          <cell r="B107" t="str">
            <v>96-97</v>
          </cell>
          <cell r="C107">
            <v>50</v>
          </cell>
          <cell r="D107">
            <v>300</v>
          </cell>
          <cell r="E107">
            <v>258.89999999999998</v>
          </cell>
          <cell r="F107">
            <v>86.299999999999983</v>
          </cell>
          <cell r="G107">
            <v>85.6</v>
          </cell>
          <cell r="H107">
            <v>59.10958904109588</v>
          </cell>
          <cell r="I107">
            <v>29</v>
          </cell>
          <cell r="J107">
            <v>11.201235998455003</v>
          </cell>
          <cell r="K107">
            <v>49</v>
          </cell>
          <cell r="L107">
            <v>0</v>
          </cell>
          <cell r="M107">
            <v>0</v>
          </cell>
          <cell r="N107">
            <v>177922</v>
          </cell>
          <cell r="O107">
            <v>0.68722286597141757</v>
          </cell>
          <cell r="P107">
            <v>2063</v>
          </cell>
          <cell r="Q107">
            <v>7.9683275395905762</v>
          </cell>
        </row>
        <row r="108">
          <cell r="A108" t="str">
            <v>e</v>
          </cell>
          <cell r="B108" t="str">
            <v>97-98</v>
          </cell>
          <cell r="C108">
            <v>50</v>
          </cell>
          <cell r="D108">
            <v>300</v>
          </cell>
          <cell r="E108">
            <v>251.97</v>
          </cell>
          <cell r="F108">
            <v>83.99</v>
          </cell>
          <cell r="G108">
            <v>87.6</v>
          </cell>
          <cell r="H108">
            <v>57.527397260273972</v>
          </cell>
          <cell r="I108">
            <v>30.628</v>
          </cell>
          <cell r="J108">
            <v>12.155415327221496</v>
          </cell>
          <cell r="K108">
            <v>50</v>
          </cell>
          <cell r="L108">
            <v>0</v>
          </cell>
          <cell r="M108">
            <v>0</v>
          </cell>
          <cell r="N108">
            <v>174156</v>
          </cell>
          <cell r="O108">
            <v>0.69117752113346831</v>
          </cell>
          <cell r="P108">
            <v>2350</v>
          </cell>
          <cell r="Q108">
            <v>9.3265071238639514</v>
          </cell>
        </row>
        <row r="109">
          <cell r="A109">
            <v>0</v>
          </cell>
          <cell r="B109" t="str">
            <v>98-99</v>
          </cell>
          <cell r="C109">
            <v>50</v>
          </cell>
          <cell r="D109">
            <v>300</v>
          </cell>
          <cell r="E109">
            <v>202.17</v>
          </cell>
          <cell r="F109">
            <v>67.39</v>
          </cell>
          <cell r="G109">
            <v>76</v>
          </cell>
          <cell r="H109">
            <v>46.157534246575345</v>
          </cell>
          <cell r="I109">
            <v>25.5</v>
          </cell>
          <cell r="J109">
            <v>12.613147351239057</v>
          </cell>
          <cell r="K109">
            <v>49</v>
          </cell>
          <cell r="L109">
            <v>0</v>
          </cell>
          <cell r="M109">
            <v>0</v>
          </cell>
          <cell r="N109">
            <v>135455</v>
          </cell>
          <cell r="O109">
            <v>0.67000544096552406</v>
          </cell>
          <cell r="P109">
            <v>2779</v>
          </cell>
          <cell r="Q109">
            <v>13.745857446703271</v>
          </cell>
        </row>
        <row r="110">
          <cell r="A110" t="str">
            <v>f</v>
          </cell>
          <cell r="B110" t="str">
            <v>99-00</v>
          </cell>
          <cell r="C110">
            <v>50</v>
          </cell>
          <cell r="D110">
            <v>250</v>
          </cell>
          <cell r="E110">
            <v>248.2</v>
          </cell>
          <cell r="F110">
            <v>98.9</v>
          </cell>
          <cell r="G110">
            <v>86.2</v>
          </cell>
          <cell r="H110">
            <v>56.5</v>
          </cell>
          <cell r="I110">
            <v>29.3</v>
          </cell>
          <cell r="J110">
            <v>11.804995970991136</v>
          </cell>
          <cell r="K110">
            <v>50</v>
          </cell>
          <cell r="L110">
            <v>0</v>
          </cell>
          <cell r="M110">
            <v>0</v>
          </cell>
          <cell r="N110">
            <v>170257</v>
          </cell>
          <cell r="O110">
            <v>0.68596696212731667</v>
          </cell>
          <cell r="P110">
            <v>1599</v>
          </cell>
          <cell r="Q110">
            <v>6.4423851732473816</v>
          </cell>
        </row>
        <row r="111">
          <cell r="A111">
            <v>0</v>
          </cell>
          <cell r="B111" t="str">
            <v>00-01</v>
          </cell>
          <cell r="C111">
            <v>50</v>
          </cell>
          <cell r="D111">
            <v>250</v>
          </cell>
          <cell r="E111">
            <v>180.96</v>
          </cell>
          <cell r="F111">
            <v>71.81</v>
          </cell>
          <cell r="G111">
            <v>64.22</v>
          </cell>
          <cell r="H111">
            <v>41.31</v>
          </cell>
          <cell r="I111">
            <v>23.72</v>
          </cell>
          <cell r="J111">
            <v>13.1078691423519</v>
          </cell>
          <cell r="K111">
            <v>49</v>
          </cell>
          <cell r="L111">
            <v>0</v>
          </cell>
          <cell r="M111">
            <v>0</v>
          </cell>
          <cell r="N111">
            <v>131657</v>
          </cell>
          <cell r="O111">
            <v>0.72754752431476566</v>
          </cell>
          <cell r="P111">
            <v>2944</v>
          </cell>
          <cell r="Q111">
            <v>16.268788682581786</v>
          </cell>
        </row>
        <row r="112">
          <cell r="A112" t="str">
            <v>Average last 5 years</v>
          </cell>
          <cell r="B112" t="str">
            <v xml:space="preserve">RAJGHAT     MDDL    </v>
          </cell>
          <cell r="C112" t="str">
            <v>M</v>
          </cell>
          <cell r="D112">
            <v>280</v>
          </cell>
          <cell r="E112">
            <v>228.44</v>
          </cell>
          <cell r="F112">
            <v>81.677999999999983</v>
          </cell>
          <cell r="G112">
            <v>79.924000000000007</v>
          </cell>
          <cell r="H112">
            <v>52.120904109589034</v>
          </cell>
          <cell r="I112">
            <v>27.6296</v>
          </cell>
          <cell r="J112">
            <v>12.176532758051719</v>
          </cell>
          <cell r="K112">
            <v>49.4</v>
          </cell>
          <cell r="L112">
            <v>0</v>
          </cell>
          <cell r="M112">
            <v>0</v>
          </cell>
          <cell r="N112">
            <v>157889.4</v>
          </cell>
          <cell r="O112">
            <v>0.69238406290249854</v>
          </cell>
          <cell r="P112">
            <v>2347</v>
          </cell>
          <cell r="Q112">
            <v>10.750373193197394</v>
          </cell>
        </row>
        <row r="113">
          <cell r="A113" t="str">
            <v>AMARKANTAK II</v>
          </cell>
          <cell r="B113" t="str">
            <v>88-89</v>
          </cell>
          <cell r="C113">
            <v>240</v>
          </cell>
          <cell r="D113">
            <v>1250</v>
          </cell>
          <cell r="E113">
            <v>1209.6600000000001</v>
          </cell>
          <cell r="F113">
            <v>96.772800000000018</v>
          </cell>
          <cell r="G113">
            <v>78.19</v>
          </cell>
          <cell r="H113">
            <v>57.537100456621012</v>
          </cell>
          <cell r="I113">
            <v>0</v>
          </cell>
          <cell r="J113">
            <v>0</v>
          </cell>
          <cell r="K113">
            <v>230</v>
          </cell>
          <cell r="L113">
            <v>0</v>
          </cell>
          <cell r="M113">
            <v>0</v>
          </cell>
          <cell r="N113">
            <v>908200</v>
          </cell>
          <cell r="O113">
            <v>0.75078947803515039</v>
          </cell>
          <cell r="P113">
            <v>9857</v>
          </cell>
          <cell r="Q113">
            <v>8.1485706727510205</v>
          </cell>
        </row>
        <row r="114">
          <cell r="A114">
            <v>0</v>
          </cell>
          <cell r="B114" t="str">
            <v>89-90</v>
          </cell>
          <cell r="C114">
            <v>240</v>
          </cell>
          <cell r="D114">
            <v>1310</v>
          </cell>
          <cell r="E114">
            <v>988.66</v>
          </cell>
          <cell r="F114">
            <v>75.470229007633591</v>
          </cell>
          <cell r="G114">
            <v>69.31</v>
          </cell>
          <cell r="H114">
            <v>47.025304414003045</v>
          </cell>
          <cell r="I114">
            <v>103</v>
          </cell>
          <cell r="J114">
            <v>10.418141727186294</v>
          </cell>
          <cell r="K114">
            <v>200</v>
          </cell>
          <cell r="L114">
            <v>0</v>
          </cell>
          <cell r="M114">
            <v>0</v>
          </cell>
          <cell r="N114">
            <v>755851</v>
          </cell>
          <cell r="O114">
            <v>0.76452066433354238</v>
          </cell>
          <cell r="P114">
            <v>11664</v>
          </cell>
          <cell r="Q114">
            <v>11.797786903485527</v>
          </cell>
        </row>
        <row r="115">
          <cell r="A115">
            <v>1</v>
          </cell>
          <cell r="B115" t="str">
            <v>90-91</v>
          </cell>
          <cell r="C115">
            <v>240</v>
          </cell>
          <cell r="D115">
            <v>1250</v>
          </cell>
          <cell r="E115">
            <v>791.39</v>
          </cell>
          <cell r="F115">
            <v>63.311199999999999</v>
          </cell>
          <cell r="G115">
            <v>55.96</v>
          </cell>
          <cell r="H115">
            <v>37.642218417047182</v>
          </cell>
          <cell r="I115">
            <v>87.17</v>
          </cell>
          <cell r="J115">
            <v>11.014796750022112</v>
          </cell>
          <cell r="K115">
            <v>190</v>
          </cell>
          <cell r="L115">
            <v>0</v>
          </cell>
          <cell r="M115">
            <v>0</v>
          </cell>
          <cell r="N115">
            <v>643580</v>
          </cell>
          <cell r="O115">
            <v>0.81322735945614677</v>
          </cell>
          <cell r="P115">
            <v>10599</v>
          </cell>
          <cell r="Q115">
            <v>13.39289098927204</v>
          </cell>
        </row>
        <row r="116">
          <cell r="A116">
            <v>2</v>
          </cell>
          <cell r="B116" t="str">
            <v>91-92</v>
          </cell>
          <cell r="C116">
            <v>240</v>
          </cell>
          <cell r="D116">
            <v>1200</v>
          </cell>
          <cell r="E116">
            <v>902.14</v>
          </cell>
          <cell r="F116">
            <v>75.178333333333327</v>
          </cell>
          <cell r="G116">
            <v>63.18</v>
          </cell>
          <cell r="H116">
            <v>42.792767152398298</v>
          </cell>
          <cell r="I116">
            <v>96.78</v>
          </cell>
          <cell r="J116">
            <v>10.727824949564368</v>
          </cell>
          <cell r="K116">
            <v>195</v>
          </cell>
          <cell r="L116">
            <v>0</v>
          </cell>
          <cell r="M116">
            <v>0</v>
          </cell>
          <cell r="N116">
            <v>744899</v>
          </cell>
          <cell r="O116">
            <v>0.82570221916775666</v>
          </cell>
          <cell r="P116">
            <v>13223</v>
          </cell>
          <cell r="Q116">
            <v>14.657370252954086</v>
          </cell>
        </row>
        <row r="117">
          <cell r="A117">
            <v>3</v>
          </cell>
          <cell r="B117" t="str">
            <v>92-93</v>
          </cell>
          <cell r="C117">
            <v>240</v>
          </cell>
          <cell r="D117">
            <v>1200</v>
          </cell>
          <cell r="E117">
            <v>991.24</v>
          </cell>
          <cell r="F117">
            <v>82.603333333333339</v>
          </cell>
          <cell r="G117">
            <v>70.989999999999995</v>
          </cell>
          <cell r="H117">
            <v>47.148021308980212</v>
          </cell>
          <cell r="I117">
            <v>106.47</v>
          </cell>
          <cell r="J117">
            <v>10.741091965618821</v>
          </cell>
          <cell r="K117">
            <v>211</v>
          </cell>
          <cell r="L117">
            <v>0</v>
          </cell>
          <cell r="M117">
            <v>0</v>
          </cell>
          <cell r="N117">
            <v>797288</v>
          </cell>
          <cell r="O117">
            <v>0.80433396553811387</v>
          </cell>
          <cell r="P117">
            <v>13294</v>
          </cell>
          <cell r="Q117">
            <v>13.411484605141036</v>
          </cell>
        </row>
        <row r="118">
          <cell r="A118" t="str">
            <v>Note :-</v>
          </cell>
          <cell r="B118" t="str">
            <v>93-94</v>
          </cell>
          <cell r="C118">
            <v>240</v>
          </cell>
          <cell r="D118">
            <v>1120</v>
          </cell>
          <cell r="E118">
            <v>1070.5160000000001</v>
          </cell>
          <cell r="F118">
            <v>95.581785714285715</v>
          </cell>
          <cell r="G118">
            <v>70.069999999999993</v>
          </cell>
          <cell r="H118">
            <v>50.918759512937605</v>
          </cell>
          <cell r="I118">
            <v>104.467</v>
          </cell>
          <cell r="J118">
            <v>9.7585650284535674</v>
          </cell>
          <cell r="K118">
            <v>205</v>
          </cell>
          <cell r="L118">
            <v>0</v>
          </cell>
          <cell r="M118">
            <v>0</v>
          </cell>
          <cell r="N118">
            <v>783385.61</v>
          </cell>
          <cell r="O118">
            <v>0.73178318679963683</v>
          </cell>
          <cell r="P118">
            <v>10814.63</v>
          </cell>
          <cell r="Q118">
            <v>10.10225909748196</v>
          </cell>
        </row>
        <row r="119">
          <cell r="A119" t="str">
            <v>Note :-</v>
          </cell>
          <cell r="B119" t="str">
            <v>94-95</v>
          </cell>
          <cell r="C119">
            <v>240</v>
          </cell>
          <cell r="D119">
            <v>1100</v>
          </cell>
          <cell r="E119">
            <v>1122.9000000000001</v>
          </cell>
          <cell r="F119">
            <v>102.08181818181819</v>
          </cell>
          <cell r="G119">
            <v>76.099999999999994</v>
          </cell>
          <cell r="H119">
            <v>53.410388127853885</v>
          </cell>
          <cell r="I119">
            <v>106.9</v>
          </cell>
          <cell r="J119">
            <v>9.5199928755899901</v>
          </cell>
          <cell r="K119">
            <v>225</v>
          </cell>
          <cell r="L119">
            <v>0</v>
          </cell>
          <cell r="M119">
            <v>0</v>
          </cell>
          <cell r="N119">
            <v>871239</v>
          </cell>
          <cell r="O119">
            <v>0.7758829815655891</v>
          </cell>
          <cell r="P119">
            <v>12775</v>
          </cell>
          <cell r="Q119">
            <v>11.376792234393088</v>
          </cell>
        </row>
        <row r="120">
          <cell r="A120" t="str">
            <v>EXECUTIVE SUMMARY</v>
          </cell>
          <cell r="B120" t="str">
            <v>95-96</v>
          </cell>
          <cell r="C120">
            <v>240</v>
          </cell>
          <cell r="D120">
            <v>1150</v>
          </cell>
          <cell r="E120">
            <v>958</v>
          </cell>
          <cell r="F120">
            <v>83.304347826086953</v>
          </cell>
          <cell r="G120">
            <v>73.400000000000006</v>
          </cell>
          <cell r="H120">
            <v>45.442471159684274</v>
          </cell>
          <cell r="I120">
            <v>101.8</v>
          </cell>
          <cell r="J120">
            <v>10.626304801670146</v>
          </cell>
          <cell r="K120">
            <v>215</v>
          </cell>
          <cell r="L120">
            <v>0</v>
          </cell>
          <cell r="M120">
            <v>0</v>
          </cell>
          <cell r="N120">
            <v>742828</v>
          </cell>
          <cell r="O120">
            <v>0.77539457202505224</v>
          </cell>
          <cell r="P120">
            <v>11723</v>
          </cell>
          <cell r="Q120">
            <v>12.236951983298539</v>
          </cell>
        </row>
        <row r="121">
          <cell r="A121" t="str">
            <v>96-97 to 00-01</v>
          </cell>
          <cell r="B121" t="str">
            <v>96-97</v>
          </cell>
          <cell r="C121">
            <v>240</v>
          </cell>
          <cell r="D121">
            <v>1200</v>
          </cell>
          <cell r="E121">
            <v>420.6</v>
          </cell>
          <cell r="F121">
            <v>35.049999999999997</v>
          </cell>
          <cell r="G121">
            <v>29.8</v>
          </cell>
          <cell r="H121">
            <v>20.005707762557076</v>
          </cell>
          <cell r="I121">
            <v>45.2</v>
          </cell>
          <cell r="J121">
            <v>10.746552543984784</v>
          </cell>
          <cell r="K121">
            <v>105</v>
          </cell>
          <cell r="L121">
            <v>0</v>
          </cell>
          <cell r="M121">
            <v>0</v>
          </cell>
          <cell r="N121">
            <v>321549</v>
          </cell>
          <cell r="O121">
            <v>0.76450071326676172</v>
          </cell>
          <cell r="P121">
            <v>3942</v>
          </cell>
          <cell r="Q121">
            <v>9.3723252496433656</v>
          </cell>
        </row>
        <row r="122">
          <cell r="A122" t="str">
            <v xml:space="preserve"> HYDEL GENETRATION</v>
          </cell>
          <cell r="B122" t="str">
            <v>97-98</v>
          </cell>
          <cell r="C122">
            <v>240</v>
          </cell>
          <cell r="D122">
            <v>1000</v>
          </cell>
          <cell r="E122">
            <v>526.26</v>
          </cell>
          <cell r="F122">
            <v>52.625999999999998</v>
          </cell>
          <cell r="G122">
            <v>31.9</v>
          </cell>
          <cell r="H122">
            <v>25.031392694063928</v>
          </cell>
          <cell r="I122">
            <v>49.438000000000002</v>
          </cell>
          <cell r="J122">
            <v>9.39421578687341</v>
          </cell>
          <cell r="K122">
            <v>220</v>
          </cell>
          <cell r="L122">
            <v>0</v>
          </cell>
          <cell r="M122">
            <v>0</v>
          </cell>
          <cell r="N122">
            <v>385051</v>
          </cell>
          <cell r="O122">
            <v>0.73167445749249416</v>
          </cell>
          <cell r="P122">
            <v>3240</v>
          </cell>
          <cell r="Q122">
            <v>6.1566526051761485</v>
          </cell>
        </row>
        <row r="123">
          <cell r="A123">
            <v>0</v>
          </cell>
          <cell r="B123" t="str">
            <v>98-99</v>
          </cell>
          <cell r="C123">
            <v>240</v>
          </cell>
          <cell r="D123">
            <v>1200</v>
          </cell>
          <cell r="E123">
            <v>997.7</v>
          </cell>
          <cell r="F123">
            <v>83.141666666666666</v>
          </cell>
          <cell r="G123">
            <v>58.8</v>
          </cell>
          <cell r="H123">
            <v>47.455289193302889</v>
          </cell>
          <cell r="I123">
            <v>97.4</v>
          </cell>
          <cell r="J123">
            <v>9.7624536433797733</v>
          </cell>
          <cell r="K123">
            <v>220</v>
          </cell>
          <cell r="L123">
            <v>0</v>
          </cell>
          <cell r="M123">
            <v>0</v>
          </cell>
          <cell r="N123">
            <v>652165</v>
          </cell>
          <cell r="O123">
            <v>0.65366843740603386</v>
          </cell>
          <cell r="P123">
            <v>3605</v>
          </cell>
          <cell r="Q123">
            <v>3.6133106144131499</v>
          </cell>
        </row>
        <row r="124">
          <cell r="A124">
            <v>1</v>
          </cell>
          <cell r="B124" t="str">
            <v>99-00</v>
          </cell>
          <cell r="C124">
            <v>240</v>
          </cell>
          <cell r="D124">
            <v>900</v>
          </cell>
          <cell r="E124">
            <v>1048.8</v>
          </cell>
          <cell r="F124">
            <v>87.4</v>
          </cell>
          <cell r="G124">
            <v>65.099999999999994</v>
          </cell>
          <cell r="H124">
            <v>49.7</v>
          </cell>
          <cell r="I124">
            <v>105.9</v>
          </cell>
          <cell r="J124">
            <v>10.09725400457666</v>
          </cell>
          <cell r="K124">
            <v>200</v>
          </cell>
          <cell r="L124">
            <v>0</v>
          </cell>
          <cell r="M124">
            <v>0</v>
          </cell>
          <cell r="N124">
            <v>674871</v>
          </cell>
          <cell r="O124">
            <v>0.64346967963386725</v>
          </cell>
          <cell r="P124">
            <v>3020</v>
          </cell>
          <cell r="Q124">
            <v>2.8794813119755913</v>
          </cell>
        </row>
        <row r="125">
          <cell r="A125">
            <v>2</v>
          </cell>
          <cell r="B125" t="str">
            <v>00-01</v>
          </cell>
          <cell r="C125">
            <v>240</v>
          </cell>
          <cell r="D125">
            <v>1150</v>
          </cell>
          <cell r="E125">
            <v>968.97</v>
          </cell>
          <cell r="F125">
            <v>84.19</v>
          </cell>
          <cell r="G125">
            <v>62.4</v>
          </cell>
          <cell r="H125">
            <v>46.09</v>
          </cell>
          <cell r="I125">
            <v>95.83</v>
          </cell>
          <cell r="J125">
            <v>9.8898830717153263</v>
          </cell>
          <cell r="K125">
            <v>200</v>
          </cell>
          <cell r="L125">
            <v>0</v>
          </cell>
          <cell r="M125">
            <v>0</v>
          </cell>
          <cell r="N125">
            <v>723885</v>
          </cell>
          <cell r="O125">
            <v>0.74706647264621195</v>
          </cell>
          <cell r="P125">
            <v>5474</v>
          </cell>
          <cell r="Q125">
            <v>5.6492977078753723</v>
          </cell>
        </row>
        <row r="126">
          <cell r="A126" t="str">
            <v>Average last 5 years</v>
          </cell>
          <cell r="B126" t="str">
            <v>ACHIEVEMENT Percentage of ( 2 )</v>
          </cell>
          <cell r="C126" t="str">
            <v>%</v>
          </cell>
          <cell r="D126">
            <v>1090</v>
          </cell>
          <cell r="E126">
            <v>792.46600000000001</v>
          </cell>
          <cell r="F126">
            <v>68.481533333333331</v>
          </cell>
          <cell r="G126">
            <v>49.6</v>
          </cell>
          <cell r="H126">
            <v>37.656477929984774</v>
          </cell>
          <cell r="I126">
            <v>78.753599999999992</v>
          </cell>
          <cell r="J126">
            <v>9.9780718101059911</v>
          </cell>
          <cell r="K126">
            <v>189</v>
          </cell>
          <cell r="L126">
            <v>0</v>
          </cell>
          <cell r="M126">
            <v>0</v>
          </cell>
          <cell r="N126">
            <v>551504.19999999995</v>
          </cell>
          <cell r="O126">
            <v>0.70807595208907392</v>
          </cell>
          <cell r="P126">
            <v>3856.2</v>
          </cell>
          <cell r="Q126">
            <v>5.5342134978167259</v>
          </cell>
        </row>
        <row r="127">
          <cell r="A127" t="str">
            <v>AMARKANTAK</v>
          </cell>
          <cell r="B127" t="str">
            <v>88-89</v>
          </cell>
          <cell r="C127">
            <v>300</v>
          </cell>
          <cell r="D127">
            <v>1550</v>
          </cell>
          <cell r="E127">
            <v>1584.98</v>
          </cell>
          <cell r="F127">
            <v>102.25677419354838</v>
          </cell>
          <cell r="G127">
            <v>80.05</v>
          </cell>
          <cell r="H127">
            <v>60.31126331811263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1161180</v>
          </cell>
          <cell r="O127">
            <v>0.73261492258577399</v>
          </cell>
          <cell r="P127">
            <v>12000</v>
          </cell>
          <cell r="Q127">
            <v>7.57107345203094</v>
          </cell>
        </row>
        <row r="128">
          <cell r="A128">
            <v>5</v>
          </cell>
          <cell r="B128" t="str">
            <v>89-90</v>
          </cell>
          <cell r="C128">
            <v>300</v>
          </cell>
          <cell r="D128">
            <v>1640</v>
          </cell>
          <cell r="E128">
            <v>1336.95</v>
          </cell>
          <cell r="F128">
            <v>81.521341463414629</v>
          </cell>
          <cell r="G128">
            <v>74.346000000000004</v>
          </cell>
          <cell r="H128">
            <v>50.873287671232873</v>
          </cell>
          <cell r="I128">
            <v>103</v>
          </cell>
          <cell r="J128">
            <v>7.7041026216388042</v>
          </cell>
          <cell r="K128">
            <v>0</v>
          </cell>
          <cell r="L128">
            <v>31115</v>
          </cell>
          <cell r="M128">
            <v>1015605</v>
          </cell>
          <cell r="N128">
            <v>997310</v>
          </cell>
          <cell r="O128">
            <v>0.74595908597928118</v>
          </cell>
          <cell r="P128">
            <v>14785</v>
          </cell>
          <cell r="Q128">
            <v>11.0587531321291</v>
          </cell>
        </row>
        <row r="129">
          <cell r="A129">
            <v>6</v>
          </cell>
          <cell r="B129" t="str">
            <v>90-91</v>
          </cell>
          <cell r="C129">
            <v>300</v>
          </cell>
          <cell r="D129">
            <v>1600</v>
          </cell>
          <cell r="E129">
            <v>1003.93</v>
          </cell>
          <cell r="F129">
            <v>62.745624999999997</v>
          </cell>
          <cell r="G129">
            <v>55.871999999999993</v>
          </cell>
          <cell r="H129">
            <v>38.201293759512936</v>
          </cell>
          <cell r="I129">
            <v>108.33</v>
          </cell>
          <cell r="J129">
            <v>10.790592969629357</v>
          </cell>
          <cell r="K129">
            <v>0</v>
          </cell>
          <cell r="L129">
            <v>47723</v>
          </cell>
          <cell r="M129">
            <v>791141</v>
          </cell>
          <cell r="N129">
            <v>802952</v>
          </cell>
          <cell r="O129">
            <v>0.7998087516061877</v>
          </cell>
          <cell r="P129">
            <v>15891</v>
          </cell>
          <cell r="Q129">
            <v>15.828792844122599</v>
          </cell>
        </row>
        <row r="130">
          <cell r="A130">
            <v>7</v>
          </cell>
          <cell r="B130" t="str">
            <v>91-92</v>
          </cell>
          <cell r="C130">
            <v>300</v>
          </cell>
          <cell r="D130">
            <v>1550</v>
          </cell>
          <cell r="E130">
            <v>1068.78</v>
          </cell>
          <cell r="F130">
            <v>68.953548387096774</v>
          </cell>
          <cell r="G130">
            <v>59.14</v>
          </cell>
          <cell r="H130">
            <v>40.557832422586522</v>
          </cell>
          <cell r="I130">
            <v>114.24000000000001</v>
          </cell>
          <cell r="J130">
            <v>10.688822769887162</v>
          </cell>
          <cell r="K130">
            <v>0</v>
          </cell>
          <cell r="L130">
            <v>51627</v>
          </cell>
          <cell r="M130">
            <v>828867</v>
          </cell>
          <cell r="N130">
            <v>871385</v>
          </cell>
          <cell r="O130">
            <v>0.81530810831041001</v>
          </cell>
          <cell r="P130">
            <v>15146</v>
          </cell>
          <cell r="Q130">
            <v>14.171298115608451</v>
          </cell>
        </row>
        <row r="131">
          <cell r="A131" t="str">
            <v>a</v>
          </cell>
          <cell r="B131" t="str">
            <v>92-93</v>
          </cell>
          <cell r="C131">
            <v>300</v>
          </cell>
          <cell r="D131">
            <v>1500</v>
          </cell>
          <cell r="E131">
            <v>1276.05</v>
          </cell>
          <cell r="F131">
            <v>85.07</v>
          </cell>
          <cell r="G131">
            <v>74.372</v>
          </cell>
          <cell r="H131">
            <v>48.693790640168515</v>
          </cell>
          <cell r="I131">
            <v>136.01</v>
          </cell>
          <cell r="J131">
            <v>10.65867324948082</v>
          </cell>
          <cell r="K131">
            <v>0</v>
          </cell>
          <cell r="L131">
            <v>3954</v>
          </cell>
          <cell r="M131">
            <v>1008841</v>
          </cell>
          <cell r="N131">
            <v>1002324</v>
          </cell>
          <cell r="O131">
            <v>0.78548959680263308</v>
          </cell>
          <cell r="P131">
            <v>17158</v>
          </cell>
          <cell r="Q131">
            <v>13.446181575957056</v>
          </cell>
        </row>
        <row r="132">
          <cell r="A132">
            <v>0</v>
          </cell>
          <cell r="B132" t="str">
            <v>93-94</v>
          </cell>
          <cell r="C132">
            <v>290</v>
          </cell>
          <cell r="D132">
            <v>1420</v>
          </cell>
          <cell r="E132">
            <v>1375.2450000000001</v>
          </cell>
          <cell r="F132">
            <v>96.848239436619721</v>
          </cell>
          <cell r="G132">
            <v>73.858507321681628</v>
          </cell>
          <cell r="H132">
            <v>54.134978743504959</v>
          </cell>
          <cell r="I132">
            <v>136.81231500000001</v>
          </cell>
          <cell r="J132">
            <v>9.9482139546044532</v>
          </cell>
          <cell r="K132">
            <v>0</v>
          </cell>
          <cell r="L132">
            <v>10262</v>
          </cell>
          <cell r="M132">
            <v>1014037</v>
          </cell>
          <cell r="N132">
            <v>995200.65999999992</v>
          </cell>
          <cell r="O132">
            <v>0.72365335631105709</v>
          </cell>
          <cell r="P132">
            <v>14122.88</v>
          </cell>
          <cell r="Q132">
            <v>10.269355642085591</v>
          </cell>
        </row>
        <row r="133">
          <cell r="A133" t="str">
            <v>b</v>
          </cell>
          <cell r="B133" t="str">
            <v>94-95</v>
          </cell>
          <cell r="C133">
            <v>290</v>
          </cell>
          <cell r="D133">
            <v>1400</v>
          </cell>
          <cell r="E133">
            <v>1427.3000000000002</v>
          </cell>
          <cell r="F133">
            <v>101.95000000000002</v>
          </cell>
          <cell r="G133">
            <v>78.462068965517247</v>
          </cell>
          <cell r="H133">
            <v>56.030557125808691</v>
          </cell>
          <cell r="I133">
            <v>138.1</v>
          </cell>
          <cell r="J133">
            <v>9.6756112940517056</v>
          </cell>
          <cell r="K133">
            <v>0</v>
          </cell>
          <cell r="L133">
            <v>41415</v>
          </cell>
          <cell r="M133">
            <v>1102016</v>
          </cell>
          <cell r="N133">
            <v>1086065</v>
          </cell>
          <cell r="O133">
            <v>0.76092272122188731</v>
          </cell>
          <cell r="P133">
            <v>17781</v>
          </cell>
          <cell r="Q133">
            <v>12.457787430813422</v>
          </cell>
        </row>
        <row r="134">
          <cell r="A134">
            <v>0</v>
          </cell>
          <cell r="B134" t="str">
            <v>95-96</v>
          </cell>
          <cell r="C134">
            <v>290</v>
          </cell>
          <cell r="D134">
            <v>1450</v>
          </cell>
          <cell r="E134">
            <v>1252.4000000000001</v>
          </cell>
          <cell r="F134">
            <v>86.372413793103462</v>
          </cell>
          <cell r="G134">
            <v>76.365517241379308</v>
          </cell>
          <cell r="H134">
            <v>49.299322941269097</v>
          </cell>
          <cell r="I134">
            <v>134.1</v>
          </cell>
          <cell r="J134">
            <v>10.707441711913127</v>
          </cell>
          <cell r="K134">
            <v>245</v>
          </cell>
          <cell r="L134">
            <v>58749</v>
          </cell>
          <cell r="M134">
            <v>972440</v>
          </cell>
          <cell r="N134">
            <v>947187</v>
          </cell>
          <cell r="O134">
            <v>0.7562975087831364</v>
          </cell>
          <cell r="P134">
            <v>14466</v>
          </cell>
          <cell r="Q134">
            <v>11.550622804215905</v>
          </cell>
        </row>
        <row r="135">
          <cell r="A135" t="str">
            <v>c</v>
          </cell>
          <cell r="B135" t="str">
            <v>96-97</v>
          </cell>
          <cell r="C135">
            <v>290</v>
          </cell>
          <cell r="D135">
            <v>1500</v>
          </cell>
          <cell r="E135">
            <v>679.5</v>
          </cell>
          <cell r="F135">
            <v>45.3</v>
          </cell>
          <cell r="G135">
            <v>39.420689655172417</v>
          </cell>
          <cell r="H135">
            <v>26.747756258856874</v>
          </cell>
          <cell r="I135">
            <v>74.2</v>
          </cell>
          <cell r="J135">
            <v>10.919793966151582</v>
          </cell>
          <cell r="K135">
            <v>245</v>
          </cell>
          <cell r="L135">
            <v>84001</v>
          </cell>
          <cell r="M135">
            <v>471584</v>
          </cell>
          <cell r="N135">
            <v>499471</v>
          </cell>
          <cell r="O135">
            <v>0.73505665930831499</v>
          </cell>
          <cell r="P135">
            <v>6005</v>
          </cell>
          <cell r="Q135">
            <v>8.8373804267844012</v>
          </cell>
        </row>
        <row r="136">
          <cell r="A136">
            <v>0</v>
          </cell>
          <cell r="B136" t="str">
            <v>97-98</v>
          </cell>
          <cell r="C136">
            <v>290</v>
          </cell>
          <cell r="D136">
            <v>1300</v>
          </cell>
          <cell r="E136">
            <v>778.23</v>
          </cell>
          <cell r="F136">
            <v>59.863846153846154</v>
          </cell>
          <cell r="G136">
            <v>41.50344827586207</v>
          </cell>
          <cell r="H136">
            <v>30.634152102031177</v>
          </cell>
          <cell r="I136">
            <v>80.066000000000003</v>
          </cell>
          <cell r="J136">
            <v>10.288218136026625</v>
          </cell>
          <cell r="K136">
            <v>258</v>
          </cell>
          <cell r="L136">
            <v>58003</v>
          </cell>
          <cell r="M136">
            <v>576062</v>
          </cell>
          <cell r="N136">
            <v>559207</v>
          </cell>
          <cell r="O136">
            <v>0.71856263572465728</v>
          </cell>
          <cell r="P136">
            <v>5590</v>
          </cell>
          <cell r="Q136">
            <v>7.1829664752065581</v>
          </cell>
        </row>
        <row r="137">
          <cell r="A137" t="str">
            <v>d</v>
          </cell>
          <cell r="B137" t="str">
            <v>98-99</v>
          </cell>
          <cell r="C137">
            <v>290</v>
          </cell>
          <cell r="D137">
            <v>1500</v>
          </cell>
          <cell r="E137">
            <v>1199.8700000000001</v>
          </cell>
          <cell r="F137">
            <v>79.991333333333344</v>
          </cell>
          <cell r="G137">
            <v>61.765517241379314</v>
          </cell>
          <cell r="H137">
            <v>47.231538340418837</v>
          </cell>
          <cell r="I137">
            <v>122.9</v>
          </cell>
          <cell r="J137">
            <v>10.242776300765914</v>
          </cell>
          <cell r="K137">
            <v>270</v>
          </cell>
          <cell r="L137">
            <v>100659</v>
          </cell>
          <cell r="M137">
            <v>783861</v>
          </cell>
          <cell r="N137">
            <v>787620</v>
          </cell>
          <cell r="O137">
            <v>0.65642111228716427</v>
          </cell>
          <cell r="P137">
            <v>6384</v>
          </cell>
          <cell r="Q137">
            <v>5.3205763957762082</v>
          </cell>
        </row>
        <row r="138">
          <cell r="A138">
            <v>0</v>
          </cell>
          <cell r="B138" t="str">
            <v>99-00</v>
          </cell>
          <cell r="C138">
            <v>290</v>
          </cell>
          <cell r="D138">
            <v>1150</v>
          </cell>
          <cell r="E138">
            <v>1297</v>
          </cell>
          <cell r="F138">
            <v>112.8</v>
          </cell>
          <cell r="G138">
            <v>68.7</v>
          </cell>
          <cell r="H138">
            <v>50.9</v>
          </cell>
          <cell r="I138">
            <v>135.19999999999999</v>
          </cell>
          <cell r="J138">
            <v>10.424055512721663</v>
          </cell>
          <cell r="K138">
            <v>235</v>
          </cell>
          <cell r="L138">
            <v>0</v>
          </cell>
          <cell r="M138">
            <v>875677</v>
          </cell>
          <cell r="N138">
            <v>845128</v>
          </cell>
          <cell r="O138">
            <v>0.65160215882806471</v>
          </cell>
          <cell r="P138">
            <v>4619</v>
          </cell>
          <cell r="Q138">
            <v>3.5612952968388587</v>
          </cell>
        </row>
        <row r="139">
          <cell r="A139" t="str">
            <v>e</v>
          </cell>
          <cell r="B139" t="str">
            <v>00-01</v>
          </cell>
          <cell r="C139">
            <v>290</v>
          </cell>
          <cell r="D139">
            <v>1400</v>
          </cell>
          <cell r="E139">
            <v>1149.93</v>
          </cell>
          <cell r="F139">
            <v>82.14</v>
          </cell>
          <cell r="G139">
            <v>62.71</v>
          </cell>
          <cell r="H139">
            <v>45.27</v>
          </cell>
          <cell r="I139">
            <v>119.56</v>
          </cell>
          <cell r="J139">
            <v>10.397154609411007</v>
          </cell>
          <cell r="K139">
            <v>229</v>
          </cell>
          <cell r="L139">
            <v>106452</v>
          </cell>
          <cell r="M139">
            <v>784705</v>
          </cell>
          <cell r="N139">
            <v>855542</v>
          </cell>
          <cell r="O139">
            <v>0.74399485186054803</v>
          </cell>
          <cell r="P139">
            <v>8418</v>
          </cell>
          <cell r="Q139">
            <v>7.3204455923404028</v>
          </cell>
        </row>
        <row r="140">
          <cell r="A140" t="str">
            <v>Average last 5 years</v>
          </cell>
          <cell r="B140" t="str">
            <v>Energy   Contents   in   MKwh</v>
          </cell>
          <cell r="C140" t="str">
            <v>MU</v>
          </cell>
          <cell r="D140">
            <v>1370</v>
          </cell>
          <cell r="E140">
            <v>1020.9060000000002</v>
          </cell>
          <cell r="F140">
            <v>76.019035897435899</v>
          </cell>
          <cell r="G140">
            <v>54.819931034482764</v>
          </cell>
          <cell r="H140">
            <v>40.15668934026138</v>
          </cell>
          <cell r="I140">
            <v>106.38520000000001</v>
          </cell>
          <cell r="J140">
            <v>10.454399705015359</v>
          </cell>
          <cell r="K140">
            <v>247.4</v>
          </cell>
          <cell r="L140">
            <v>69823</v>
          </cell>
          <cell r="M140">
            <v>698377.8</v>
          </cell>
          <cell r="N140">
            <v>709393.6</v>
          </cell>
          <cell r="O140">
            <v>0.70112748360174992</v>
          </cell>
          <cell r="P140">
            <v>6203.2</v>
          </cell>
          <cell r="Q140">
            <v>6.4445328373892865</v>
          </cell>
        </row>
        <row r="141">
          <cell r="A141" t="str">
            <v>STATE  LOAD  DESPATCH  CENTRE  M.P.E.B.  JABALPUR</v>
          </cell>
          <cell r="B141" t="str">
            <v>HASDEO-BANGO    MDDL    329.79 M</v>
          </cell>
          <cell r="C141" t="str">
            <v>M</v>
          </cell>
          <cell r="D141">
            <v>345</v>
          </cell>
          <cell r="E141">
            <v>355.56</v>
          </cell>
          <cell r="F141">
            <v>334.51</v>
          </cell>
          <cell r="G141">
            <v>344.57</v>
          </cell>
          <cell r="H141">
            <v>345.48</v>
          </cell>
        </row>
        <row r="142">
          <cell r="A142" t="str">
            <v>SATPURA</v>
          </cell>
          <cell r="B142" t="str">
            <v>Energy   Contents   in   MKwh</v>
          </cell>
          <cell r="C142" t="str">
            <v>MU</v>
          </cell>
          <cell r="D142">
            <v>68</v>
          </cell>
          <cell r="E142">
            <v>187.4</v>
          </cell>
          <cell r="F142">
            <v>13.18</v>
          </cell>
          <cell r="G142">
            <v>64.849999999999994</v>
          </cell>
          <cell r="H142">
            <v>71.36</v>
          </cell>
        </row>
        <row r="143">
          <cell r="A143" t="str">
            <v>STATION NAME</v>
          </cell>
          <cell r="B143" t="str">
            <v>YEAR</v>
          </cell>
          <cell r="C143" t="str">
            <v>CAPACITY</v>
          </cell>
          <cell r="D143" t="str">
            <v>TARGET</v>
          </cell>
          <cell r="E143" t="str">
            <v>ACTUAL GENE.</v>
          </cell>
          <cell r="F143" t="str">
            <v>ACHIEVE-MENT</v>
          </cell>
          <cell r="G143" t="str">
            <v>AVAIL-ABILITY</v>
          </cell>
          <cell r="H143" t="str">
            <v>P.L.F.</v>
          </cell>
          <cell r="I143" t="str">
            <v>AUXILIARY CONSUMPTION</v>
          </cell>
          <cell r="J143">
            <v>0</v>
          </cell>
          <cell r="K143" t="str">
            <v>MAXIMUM DEMAND</v>
          </cell>
          <cell r="L143" t="str">
            <v>COAL IN MT</v>
          </cell>
          <cell r="M143">
            <v>0</v>
          </cell>
          <cell r="N143" t="str">
            <v>COAL CONSUMED</v>
          </cell>
          <cell r="O143">
            <v>0</v>
          </cell>
          <cell r="P143" t="str">
            <v>FUEL OIL CONSUMPTION</v>
          </cell>
        </row>
        <row r="144">
          <cell r="A144">
            <v>0</v>
          </cell>
          <cell r="B144" t="str">
            <v>Energy   Contents   in   MKwh</v>
          </cell>
          <cell r="C144" t="str">
            <v>MW</v>
          </cell>
          <cell r="D144" t="str">
            <v>MKwh</v>
          </cell>
          <cell r="E144" t="str">
            <v>MKwh</v>
          </cell>
          <cell r="F144" t="str">
            <v>%</v>
          </cell>
          <cell r="G144" t="str">
            <v>%</v>
          </cell>
          <cell r="H144" t="str">
            <v>%</v>
          </cell>
          <cell r="I144" t="str">
            <v>MKwh</v>
          </cell>
          <cell r="J144" t="str">
            <v>%</v>
          </cell>
          <cell r="K144" t="str">
            <v>MW</v>
          </cell>
          <cell r="L144" t="str">
            <v>OP.STOCK</v>
          </cell>
          <cell r="M144" t="str">
            <v>RECIEPT</v>
          </cell>
          <cell r="N144" t="str">
            <v>MT</v>
          </cell>
          <cell r="O144" t="str">
            <v>Kg/kWH</v>
          </cell>
          <cell r="P144" t="str">
            <v>KL</v>
          </cell>
          <cell r="Q144" t="str">
            <v>ml/KWH</v>
          </cell>
        </row>
        <row r="145">
          <cell r="A145" t="str">
            <v>SATPURA I</v>
          </cell>
          <cell r="B145" t="str">
            <v>88-89</v>
          </cell>
          <cell r="C145">
            <v>312.5</v>
          </cell>
          <cell r="D145">
            <v>1650</v>
          </cell>
          <cell r="E145">
            <v>1832.28</v>
          </cell>
          <cell r="F145">
            <v>111.04727272727273</v>
          </cell>
          <cell r="G145">
            <v>78.5</v>
          </cell>
          <cell r="H145">
            <v>66.932602739726022</v>
          </cell>
          <cell r="I145">
            <v>0</v>
          </cell>
          <cell r="J145">
            <v>0</v>
          </cell>
          <cell r="K145">
            <v>312</v>
          </cell>
          <cell r="L145">
            <v>0</v>
          </cell>
          <cell r="M145">
            <v>0</v>
          </cell>
          <cell r="N145">
            <v>1518619</v>
          </cell>
          <cell r="O145">
            <v>0.82881382758093736</v>
          </cell>
          <cell r="P145">
            <v>25303</v>
          </cell>
          <cell r="Q145">
            <v>13.809570589647871</v>
          </cell>
        </row>
        <row r="146">
          <cell r="A146">
            <v>1</v>
          </cell>
          <cell r="B146" t="str">
            <v>89-90</v>
          </cell>
          <cell r="C146">
            <v>312.5</v>
          </cell>
          <cell r="D146">
            <v>1575</v>
          </cell>
          <cell r="E146">
            <v>1730</v>
          </cell>
          <cell r="F146">
            <v>109.84126984126983</v>
          </cell>
          <cell r="G146">
            <v>77.010000000000005</v>
          </cell>
          <cell r="H146">
            <v>63.196347031963469</v>
          </cell>
          <cell r="I146">
            <v>183</v>
          </cell>
          <cell r="J146">
            <v>10.578034682080926</v>
          </cell>
          <cell r="K146">
            <v>300</v>
          </cell>
          <cell r="L146">
            <v>0</v>
          </cell>
          <cell r="M146">
            <v>0</v>
          </cell>
          <cell r="N146">
            <v>1355923</v>
          </cell>
          <cell r="O146">
            <v>0.78377052023121385</v>
          </cell>
          <cell r="P146">
            <v>41696</v>
          </cell>
          <cell r="Q146">
            <v>24.101734104046244</v>
          </cell>
        </row>
        <row r="147">
          <cell r="A147">
            <v>2</v>
          </cell>
          <cell r="B147" t="str">
            <v>90-91</v>
          </cell>
          <cell r="C147">
            <v>312.5</v>
          </cell>
          <cell r="D147">
            <v>1700</v>
          </cell>
          <cell r="E147">
            <v>1515.39</v>
          </cell>
          <cell r="F147">
            <v>89.140588235294118</v>
          </cell>
          <cell r="G147">
            <v>72.61</v>
          </cell>
          <cell r="H147">
            <v>55.356712328767124</v>
          </cell>
          <cell r="I147">
            <v>170.39</v>
          </cell>
          <cell r="J147">
            <v>11.243970199090663</v>
          </cell>
          <cell r="K147">
            <v>270</v>
          </cell>
          <cell r="L147">
            <v>0</v>
          </cell>
          <cell r="M147">
            <v>0</v>
          </cell>
          <cell r="N147">
            <v>1267262</v>
          </cell>
          <cell r="O147">
            <v>0.83626129247256487</v>
          </cell>
          <cell r="P147">
            <v>29278</v>
          </cell>
          <cell r="Q147">
            <v>19.320438962907236</v>
          </cell>
        </row>
        <row r="148">
          <cell r="A148">
            <v>3</v>
          </cell>
          <cell r="B148" t="str">
            <v>91-92</v>
          </cell>
          <cell r="C148">
            <v>312.5</v>
          </cell>
          <cell r="D148">
            <v>1700</v>
          </cell>
          <cell r="E148">
            <v>1385.47</v>
          </cell>
          <cell r="F148">
            <v>81.498235294117649</v>
          </cell>
          <cell r="G148">
            <v>64.790000000000006</v>
          </cell>
          <cell r="H148">
            <v>50.610776255707762</v>
          </cell>
          <cell r="I148">
            <v>149.15</v>
          </cell>
          <cell r="J148">
            <v>10.765299862140646</v>
          </cell>
          <cell r="K148">
            <v>260</v>
          </cell>
          <cell r="L148">
            <v>0</v>
          </cell>
          <cell r="M148">
            <v>0</v>
          </cell>
          <cell r="N148">
            <v>1231619</v>
          </cell>
          <cell r="O148">
            <v>0.88895392899160575</v>
          </cell>
          <cell r="P148">
            <v>24484</v>
          </cell>
          <cell r="Q148">
            <v>17.67198134928941</v>
          </cell>
        </row>
        <row r="149">
          <cell r="A149" t="str">
            <v>Note :-</v>
          </cell>
          <cell r="B149" t="str">
            <v>92-93</v>
          </cell>
          <cell r="C149">
            <v>312.5</v>
          </cell>
          <cell r="D149">
            <v>1600</v>
          </cell>
          <cell r="E149">
            <v>1538.84</v>
          </cell>
          <cell r="F149">
            <v>96.177499999999995</v>
          </cell>
          <cell r="G149">
            <v>72.41</v>
          </cell>
          <cell r="H149">
            <v>56.213333333333331</v>
          </cell>
          <cell r="I149">
            <v>157.91</v>
          </cell>
          <cell r="J149">
            <v>10.261625640092538</v>
          </cell>
          <cell r="K149">
            <v>305</v>
          </cell>
          <cell r="L149">
            <v>0</v>
          </cell>
          <cell r="M149">
            <v>0</v>
          </cell>
          <cell r="N149">
            <v>1453111</v>
          </cell>
          <cell r="O149">
            <v>0.94428985469574489</v>
          </cell>
          <cell r="P149">
            <v>28065</v>
          </cell>
          <cell r="Q149">
            <v>18.237763510176496</v>
          </cell>
        </row>
        <row r="150">
          <cell r="A150" t="str">
            <v>Note :-</v>
          </cell>
          <cell r="B150" t="str">
            <v>93-94</v>
          </cell>
          <cell r="C150">
            <v>312.5</v>
          </cell>
          <cell r="D150">
            <v>1500</v>
          </cell>
          <cell r="E150">
            <v>1519.37</v>
          </cell>
          <cell r="F150">
            <v>101.29133333333333</v>
          </cell>
          <cell r="G150">
            <v>72.699726027397261</v>
          </cell>
          <cell r="H150">
            <v>55.502100456621008</v>
          </cell>
          <cell r="I150">
            <v>165.02799999999999</v>
          </cell>
          <cell r="J150">
            <v>10.861607113474664</v>
          </cell>
          <cell r="K150">
            <v>306</v>
          </cell>
          <cell r="L150">
            <v>0</v>
          </cell>
          <cell r="M150">
            <v>0</v>
          </cell>
          <cell r="N150">
            <v>1405416</v>
          </cell>
          <cell r="O150">
            <v>0.92499917729058756</v>
          </cell>
          <cell r="P150">
            <v>29911.776000000002</v>
          </cell>
          <cell r="Q150">
            <v>19.686959726728844</v>
          </cell>
        </row>
        <row r="151">
          <cell r="B151" t="str">
            <v>94-95</v>
          </cell>
          <cell r="C151">
            <v>312.5</v>
          </cell>
          <cell r="D151">
            <v>1550</v>
          </cell>
          <cell r="E151">
            <v>1497.8</v>
          </cell>
          <cell r="F151">
            <v>96.632258064516122</v>
          </cell>
          <cell r="G151">
            <v>70</v>
          </cell>
          <cell r="H151">
            <v>54.714155251141555</v>
          </cell>
          <cell r="I151">
            <v>161.1</v>
          </cell>
          <cell r="J151">
            <v>10.755775136867406</v>
          </cell>
          <cell r="K151">
            <v>310</v>
          </cell>
          <cell r="L151">
            <v>0</v>
          </cell>
          <cell r="M151">
            <v>0</v>
          </cell>
          <cell r="N151">
            <v>1384902</v>
          </cell>
          <cell r="O151">
            <v>0.92462411536920819</v>
          </cell>
          <cell r="P151">
            <v>20311</v>
          </cell>
          <cell r="Q151">
            <v>13.560555481372681</v>
          </cell>
        </row>
        <row r="152">
          <cell r="B152" t="str">
            <v>95-96</v>
          </cell>
          <cell r="C152">
            <v>312.5</v>
          </cell>
          <cell r="D152">
            <v>1550</v>
          </cell>
          <cell r="E152">
            <v>1814</v>
          </cell>
          <cell r="F152">
            <v>117.03225806451613</v>
          </cell>
          <cell r="G152">
            <v>78.900000000000006</v>
          </cell>
          <cell r="H152">
            <v>66.083788706739526</v>
          </cell>
          <cell r="I152">
            <v>173.2</v>
          </cell>
          <cell r="J152">
            <v>9.5479603087100333</v>
          </cell>
          <cell r="K152">
            <v>313</v>
          </cell>
          <cell r="L152">
            <v>0</v>
          </cell>
          <cell r="M152">
            <v>0</v>
          </cell>
          <cell r="N152">
            <v>1640420</v>
          </cell>
          <cell r="O152">
            <v>0.90431091510474093</v>
          </cell>
          <cell r="P152">
            <v>17336</v>
          </cell>
          <cell r="Q152">
            <v>9.5567805953693501</v>
          </cell>
        </row>
        <row r="153">
          <cell r="B153" t="str">
            <v>96-97</v>
          </cell>
          <cell r="C153">
            <v>312.5</v>
          </cell>
          <cell r="D153">
            <v>1650</v>
          </cell>
          <cell r="E153">
            <v>1819</v>
          </cell>
          <cell r="F153">
            <v>110.24242424242425</v>
          </cell>
          <cell r="G153">
            <v>78</v>
          </cell>
          <cell r="H153">
            <v>66.447488584474883</v>
          </cell>
          <cell r="I153">
            <v>169</v>
          </cell>
          <cell r="J153">
            <v>9.2908191313908741</v>
          </cell>
          <cell r="K153">
            <v>315</v>
          </cell>
          <cell r="L153">
            <v>0</v>
          </cell>
          <cell r="M153">
            <v>0</v>
          </cell>
          <cell r="N153">
            <v>1634052</v>
          </cell>
          <cell r="O153">
            <v>0.89832435404068167</v>
          </cell>
          <cell r="P153">
            <v>14501</v>
          </cell>
          <cell r="Q153">
            <v>7.97196261682243</v>
          </cell>
        </row>
        <row r="154">
          <cell r="B154" t="str">
            <v>97-98</v>
          </cell>
          <cell r="C154">
            <v>312.5</v>
          </cell>
          <cell r="D154">
            <v>1800</v>
          </cell>
          <cell r="E154">
            <v>2122.88</v>
          </cell>
          <cell r="F154">
            <v>117.93777777777778</v>
          </cell>
          <cell r="G154">
            <v>85.2</v>
          </cell>
          <cell r="H154">
            <v>77.548127853881283</v>
          </cell>
          <cell r="I154">
            <v>192.33500000000001</v>
          </cell>
          <cell r="J154">
            <v>9.0600976032559544</v>
          </cell>
          <cell r="K154">
            <v>325</v>
          </cell>
          <cell r="L154">
            <v>0</v>
          </cell>
          <cell r="M154">
            <v>0</v>
          </cell>
          <cell r="N154">
            <v>1889366</v>
          </cell>
          <cell r="O154">
            <v>0.89000131896291834</v>
          </cell>
          <cell r="P154">
            <v>10789</v>
          </cell>
          <cell r="Q154">
            <v>5.0822467591196858</v>
          </cell>
        </row>
        <row r="155">
          <cell r="B155" t="str">
            <v>98-99</v>
          </cell>
          <cell r="C155">
            <v>312.5</v>
          </cell>
          <cell r="D155">
            <v>1700</v>
          </cell>
          <cell r="E155">
            <v>1925.81</v>
          </cell>
          <cell r="F155">
            <v>113.28294117647059</v>
          </cell>
          <cell r="G155">
            <v>78.900000000000006</v>
          </cell>
          <cell r="H155">
            <v>70.349223744292232</v>
          </cell>
          <cell r="I155">
            <v>175.8</v>
          </cell>
          <cell r="J155">
            <v>9.1286263961657692</v>
          </cell>
          <cell r="K155">
            <v>308</v>
          </cell>
          <cell r="L155">
            <v>0</v>
          </cell>
          <cell r="M155">
            <v>0</v>
          </cell>
          <cell r="N155">
            <v>1687020</v>
          </cell>
          <cell r="O155">
            <v>0.87600542109553903</v>
          </cell>
          <cell r="P155">
            <v>9962</v>
          </cell>
          <cell r="Q155">
            <v>5.1728882911606027</v>
          </cell>
        </row>
        <row r="156">
          <cell r="B156" t="str">
            <v>99-00</v>
          </cell>
          <cell r="C156">
            <v>312.5</v>
          </cell>
          <cell r="D156">
            <v>2050</v>
          </cell>
          <cell r="E156">
            <v>2102.1999999999998</v>
          </cell>
          <cell r="F156">
            <v>102.5</v>
          </cell>
          <cell r="G156">
            <v>80.8</v>
          </cell>
          <cell r="H156">
            <v>76.599999999999994</v>
          </cell>
          <cell r="I156">
            <v>187.6</v>
          </cell>
          <cell r="J156">
            <v>8.9</v>
          </cell>
          <cell r="K156">
            <v>313</v>
          </cell>
          <cell r="L156">
            <v>0</v>
          </cell>
          <cell r="M156">
            <v>0</v>
          </cell>
          <cell r="N156">
            <v>1663406</v>
          </cell>
          <cell r="O156">
            <v>0.79</v>
          </cell>
          <cell r="P156">
            <v>8205</v>
          </cell>
          <cell r="Q156">
            <v>3.9</v>
          </cell>
        </row>
        <row r="157">
          <cell r="B157" t="str">
            <v>00-01</v>
          </cell>
          <cell r="C157">
            <v>312.5</v>
          </cell>
          <cell r="D157">
            <v>1950</v>
          </cell>
          <cell r="E157">
            <v>1972.36</v>
          </cell>
          <cell r="F157">
            <v>101.15</v>
          </cell>
          <cell r="G157">
            <v>78.77</v>
          </cell>
          <cell r="H157">
            <v>72.05</v>
          </cell>
          <cell r="I157">
            <v>180.9</v>
          </cell>
          <cell r="J157">
            <v>9.17</v>
          </cell>
          <cell r="K157">
            <v>308</v>
          </cell>
          <cell r="L157">
            <v>0</v>
          </cell>
          <cell r="M157">
            <v>0</v>
          </cell>
          <cell r="N157">
            <v>1663767</v>
          </cell>
          <cell r="O157">
            <v>0.84399999999999997</v>
          </cell>
          <cell r="P157">
            <v>9457</v>
          </cell>
          <cell r="Q157">
            <v>4.8</v>
          </cell>
        </row>
        <row r="158">
          <cell r="A158" t="str">
            <v>Average last 5 years</v>
          </cell>
          <cell r="B158">
            <v>0</v>
          </cell>
          <cell r="C158">
            <v>0</v>
          </cell>
          <cell r="D158">
            <v>1830</v>
          </cell>
          <cell r="E158">
            <v>1988.45</v>
          </cell>
          <cell r="F158">
            <v>109.02262863933451</v>
          </cell>
          <cell r="G158">
            <v>80.333999999999989</v>
          </cell>
          <cell r="H158">
            <v>72.598968036529669</v>
          </cell>
          <cell r="I158">
            <v>181.12700000000001</v>
          </cell>
          <cell r="J158">
            <v>9.10990862616252</v>
          </cell>
          <cell r="K158">
            <v>313.8</v>
          </cell>
          <cell r="L158">
            <v>0</v>
          </cell>
          <cell r="M158">
            <v>0</v>
          </cell>
          <cell r="N158">
            <v>1707522.2</v>
          </cell>
          <cell r="O158">
            <v>0.85966621881982785</v>
          </cell>
          <cell r="P158">
            <v>10582.8</v>
          </cell>
          <cell r="Q158">
            <v>5.3854195334205439</v>
          </cell>
        </row>
        <row r="159">
          <cell r="A159" t="str">
            <v>SATPURA II</v>
          </cell>
          <cell r="B159" t="str">
            <v>88-89</v>
          </cell>
          <cell r="C159">
            <v>410</v>
          </cell>
          <cell r="D159">
            <v>1800</v>
          </cell>
          <cell r="E159">
            <v>1359.91</v>
          </cell>
          <cell r="F159">
            <v>75.550555555555562</v>
          </cell>
          <cell r="G159">
            <v>64.67</v>
          </cell>
          <cell r="H159">
            <v>37.863626239002116</v>
          </cell>
          <cell r="I159">
            <v>0</v>
          </cell>
          <cell r="J159">
            <v>0</v>
          </cell>
          <cell r="K159">
            <v>370</v>
          </cell>
          <cell r="L159">
            <v>0</v>
          </cell>
          <cell r="M159">
            <v>0</v>
          </cell>
          <cell r="N159">
            <v>1073518</v>
          </cell>
          <cell r="O159">
            <v>0.78940371053966807</v>
          </cell>
          <cell r="P159">
            <v>49985</v>
          </cell>
          <cell r="Q159">
            <v>36.756108860145154</v>
          </cell>
        </row>
        <row r="160">
          <cell r="B160" t="str">
            <v>89-90</v>
          </cell>
          <cell r="C160">
            <v>410</v>
          </cell>
          <cell r="D160">
            <v>1800</v>
          </cell>
          <cell r="E160">
            <v>1247.99</v>
          </cell>
          <cell r="F160">
            <v>69.332777777777778</v>
          </cell>
          <cell r="G160">
            <v>64.5</v>
          </cell>
          <cell r="H160">
            <v>34.747466310279542</v>
          </cell>
          <cell r="I160">
            <v>163</v>
          </cell>
          <cell r="J160">
            <v>13.061002091362912</v>
          </cell>
          <cell r="K160">
            <v>370</v>
          </cell>
          <cell r="L160">
            <v>0</v>
          </cell>
          <cell r="M160">
            <v>0</v>
          </cell>
          <cell r="N160">
            <v>957978</v>
          </cell>
          <cell r="O160">
            <v>0.7676167276981386</v>
          </cell>
          <cell r="P160">
            <v>69673</v>
          </cell>
          <cell r="Q160">
            <v>55.828171700093748</v>
          </cell>
        </row>
        <row r="161">
          <cell r="B161" t="str">
            <v>90-91</v>
          </cell>
          <cell r="C161">
            <v>410</v>
          </cell>
          <cell r="D161">
            <v>1800</v>
          </cell>
          <cell r="E161">
            <v>1143.08</v>
          </cell>
          <cell r="F161">
            <v>63.504444444444445</v>
          </cell>
          <cell r="G161">
            <v>59.01</v>
          </cell>
          <cell r="H161">
            <v>31.826484018264839</v>
          </cell>
          <cell r="I161">
            <v>154.97</v>
          </cell>
          <cell r="J161">
            <v>13.557231339888723</v>
          </cell>
          <cell r="K161">
            <v>360</v>
          </cell>
          <cell r="L161">
            <v>0</v>
          </cell>
          <cell r="M161">
            <v>0</v>
          </cell>
          <cell r="N161">
            <v>940719</v>
          </cell>
          <cell r="O161">
            <v>0.82296864611400777</v>
          </cell>
          <cell r="P161">
            <v>46329</v>
          </cell>
          <cell r="Q161">
            <v>40.529971655527177</v>
          </cell>
        </row>
        <row r="162">
          <cell r="B162" t="str">
            <v>91-92</v>
          </cell>
          <cell r="C162">
            <v>410</v>
          </cell>
          <cell r="D162">
            <v>1800</v>
          </cell>
          <cell r="E162">
            <v>1261.23</v>
          </cell>
          <cell r="F162">
            <v>70.068333333333328</v>
          </cell>
          <cell r="G162">
            <v>57.19</v>
          </cell>
          <cell r="H162">
            <v>35.116104243234211</v>
          </cell>
          <cell r="I162">
            <v>163.13</v>
          </cell>
          <cell r="J162">
            <v>12.934199154793337</v>
          </cell>
          <cell r="K162">
            <v>360</v>
          </cell>
          <cell r="L162">
            <v>0</v>
          </cell>
          <cell r="M162">
            <v>0</v>
          </cell>
          <cell r="N162">
            <v>1092330</v>
          </cell>
          <cell r="O162">
            <v>0.86608310934563881</v>
          </cell>
          <cell r="P162">
            <v>32897</v>
          </cell>
          <cell r="Q162">
            <v>26.083267920997756</v>
          </cell>
        </row>
        <row r="163">
          <cell r="B163" t="str">
            <v>92-93</v>
          </cell>
          <cell r="C163">
            <v>410</v>
          </cell>
          <cell r="D163">
            <v>1600</v>
          </cell>
          <cell r="E163">
            <v>1091.3900000000001</v>
          </cell>
          <cell r="F163">
            <v>68.211875000000006</v>
          </cell>
          <cell r="G163">
            <v>52.11</v>
          </cell>
          <cell r="H163">
            <v>30.387292571555857</v>
          </cell>
          <cell r="I163">
            <v>140.04</v>
          </cell>
          <cell r="J163">
            <v>12.831343516066665</v>
          </cell>
          <cell r="K163">
            <v>360</v>
          </cell>
          <cell r="L163">
            <v>0</v>
          </cell>
          <cell r="M163">
            <v>0</v>
          </cell>
          <cell r="N163">
            <v>1018559</v>
          </cell>
          <cell r="O163">
            <v>0.93326766783642878</v>
          </cell>
          <cell r="P163">
            <v>47822</v>
          </cell>
          <cell r="Q163">
            <v>43.817517111206804</v>
          </cell>
        </row>
        <row r="164">
          <cell r="B164" t="str">
            <v>93-94</v>
          </cell>
          <cell r="C164">
            <v>410</v>
          </cell>
          <cell r="D164">
            <v>1400</v>
          </cell>
          <cell r="E164">
            <v>1268.5727999999999</v>
          </cell>
          <cell r="F164">
            <v>90.612342857142863</v>
          </cell>
          <cell r="G164">
            <v>50.802958904109587</v>
          </cell>
          <cell r="H164">
            <v>35.320547945205476</v>
          </cell>
          <cell r="I164">
            <v>141.77538000000001</v>
          </cell>
          <cell r="J164">
            <v>11.175975080026941</v>
          </cell>
          <cell r="K164">
            <v>380</v>
          </cell>
          <cell r="L164">
            <v>0</v>
          </cell>
          <cell r="M164">
            <v>0</v>
          </cell>
          <cell r="N164">
            <v>1109586.71</v>
          </cell>
          <cell r="O164">
            <v>0.87467326274061696</v>
          </cell>
          <cell r="P164">
            <v>22408.133999999998</v>
          </cell>
          <cell r="Q164">
            <v>17.664050498323785</v>
          </cell>
        </row>
        <row r="165">
          <cell r="B165" t="str">
            <v>94-95</v>
          </cell>
          <cell r="C165">
            <v>410</v>
          </cell>
          <cell r="D165">
            <v>1400</v>
          </cell>
          <cell r="E165">
            <v>2021.1</v>
          </cell>
          <cell r="F165">
            <v>144.36428571428573</v>
          </cell>
          <cell r="G165">
            <v>74.5</v>
          </cell>
          <cell r="H165">
            <v>56.272970263949212</v>
          </cell>
          <cell r="I165">
            <v>195.6</v>
          </cell>
          <cell r="J165">
            <v>9.6778981742615411</v>
          </cell>
          <cell r="K165">
            <v>425</v>
          </cell>
          <cell r="L165">
            <v>0</v>
          </cell>
          <cell r="M165">
            <v>0</v>
          </cell>
          <cell r="N165">
            <v>1776510</v>
          </cell>
          <cell r="O165">
            <v>0.8789817426154074</v>
          </cell>
          <cell r="P165">
            <v>27860</v>
          </cell>
          <cell r="Q165">
            <v>13.784572757409332</v>
          </cell>
        </row>
        <row r="166">
          <cell r="B166" t="str">
            <v>95-96</v>
          </cell>
          <cell r="C166">
            <v>410</v>
          </cell>
          <cell r="D166">
            <v>2000</v>
          </cell>
          <cell r="E166">
            <v>2079.3000000000002</v>
          </cell>
          <cell r="F166">
            <v>103.96500000000002</v>
          </cell>
          <cell r="G166">
            <v>77.3</v>
          </cell>
          <cell r="H166">
            <v>57.735239237638289</v>
          </cell>
          <cell r="I166">
            <v>206.9</v>
          </cell>
          <cell r="J166">
            <v>9.9504640984946846</v>
          </cell>
          <cell r="K166">
            <v>425</v>
          </cell>
          <cell r="L166">
            <v>0</v>
          </cell>
          <cell r="M166">
            <v>0</v>
          </cell>
          <cell r="N166">
            <v>1823764</v>
          </cell>
          <cell r="O166">
            <v>0.87710479488289317</v>
          </cell>
          <cell r="P166">
            <v>19304</v>
          </cell>
          <cell r="Q166">
            <v>9.2838936180445337</v>
          </cell>
        </row>
        <row r="167">
          <cell r="B167" t="str">
            <v>96-97</v>
          </cell>
          <cell r="C167">
            <v>410</v>
          </cell>
          <cell r="D167">
            <v>2000</v>
          </cell>
          <cell r="E167">
            <v>2273.1</v>
          </cell>
          <cell r="F167">
            <v>113.655</v>
          </cell>
          <cell r="G167">
            <v>77.599999999999994</v>
          </cell>
          <cell r="H167">
            <v>63.289341797527563</v>
          </cell>
          <cell r="I167">
            <v>213</v>
          </cell>
          <cell r="J167">
            <v>9.3704632440279791</v>
          </cell>
          <cell r="K167">
            <v>410</v>
          </cell>
          <cell r="L167">
            <v>0</v>
          </cell>
          <cell r="M167">
            <v>0</v>
          </cell>
          <cell r="N167">
            <v>1969440</v>
          </cell>
          <cell r="O167">
            <v>0.86641150851260396</v>
          </cell>
          <cell r="P167">
            <v>11164</v>
          </cell>
          <cell r="Q167">
            <v>4.9113545378557921</v>
          </cell>
        </row>
        <row r="168">
          <cell r="B168" t="str">
            <v>97-98</v>
          </cell>
          <cell r="C168">
            <v>410</v>
          </cell>
          <cell r="D168">
            <v>2200</v>
          </cell>
          <cell r="E168">
            <v>2601.9899999999998</v>
          </cell>
          <cell r="F168">
            <v>118.27227272727271</v>
          </cell>
          <cell r="G168">
            <v>84.5</v>
          </cell>
          <cell r="H168">
            <v>72.446541931172732</v>
          </cell>
          <cell r="I168">
            <v>249.321</v>
          </cell>
          <cell r="J168">
            <v>9.5819353648553616</v>
          </cell>
          <cell r="K168">
            <v>425</v>
          </cell>
          <cell r="L168">
            <v>0</v>
          </cell>
          <cell r="M168">
            <v>0</v>
          </cell>
          <cell r="N168">
            <v>2253381</v>
          </cell>
          <cell r="O168">
            <v>0.86602215996218279</v>
          </cell>
          <cell r="P168">
            <v>10505</v>
          </cell>
          <cell r="Q168">
            <v>4.0372945322618463</v>
          </cell>
        </row>
        <row r="169">
          <cell r="B169" t="str">
            <v>98-99</v>
          </cell>
          <cell r="C169">
            <v>410</v>
          </cell>
          <cell r="D169">
            <v>2150</v>
          </cell>
          <cell r="E169">
            <v>2881.87</v>
          </cell>
          <cell r="F169">
            <v>134.04046511627908</v>
          </cell>
          <cell r="G169">
            <v>87.5</v>
          </cell>
          <cell r="H169">
            <v>80.239169172513641</v>
          </cell>
          <cell r="I169">
            <v>254</v>
          </cell>
          <cell r="J169">
            <v>8.8137216460145673</v>
          </cell>
          <cell r="K169">
            <v>425</v>
          </cell>
          <cell r="L169">
            <v>0</v>
          </cell>
          <cell r="M169">
            <v>0</v>
          </cell>
          <cell r="N169">
            <v>2346034</v>
          </cell>
          <cell r="O169">
            <v>0.81406656094827312</v>
          </cell>
          <cell r="P169">
            <v>4710</v>
          </cell>
          <cell r="Q169">
            <v>1.6343554705798666</v>
          </cell>
        </row>
        <row r="170">
          <cell r="B170" t="str">
            <v>99-00</v>
          </cell>
          <cell r="C170">
            <v>410</v>
          </cell>
          <cell r="D170">
            <v>2700</v>
          </cell>
          <cell r="E170">
            <v>2520.9</v>
          </cell>
          <cell r="F170">
            <v>93.3</v>
          </cell>
          <cell r="G170">
            <v>75.2</v>
          </cell>
          <cell r="H170">
            <v>70</v>
          </cell>
          <cell r="I170">
            <v>226.5</v>
          </cell>
          <cell r="J170">
            <v>8.9848863501130545</v>
          </cell>
          <cell r="K170">
            <v>425</v>
          </cell>
          <cell r="L170">
            <v>0</v>
          </cell>
          <cell r="M170">
            <v>0</v>
          </cell>
          <cell r="N170">
            <v>1970136</v>
          </cell>
          <cell r="O170">
            <v>0.78152088539807207</v>
          </cell>
          <cell r="P170">
            <v>4059</v>
          </cell>
          <cell r="Q170">
            <v>1.6101392359871474</v>
          </cell>
        </row>
        <row r="171">
          <cell r="B171" t="str">
            <v>00-01</v>
          </cell>
          <cell r="C171">
            <v>410</v>
          </cell>
          <cell r="D171">
            <v>2850</v>
          </cell>
          <cell r="E171">
            <v>2450.13</v>
          </cell>
          <cell r="F171">
            <v>85.97</v>
          </cell>
          <cell r="G171">
            <v>77.64</v>
          </cell>
          <cell r="H171">
            <v>68.22</v>
          </cell>
          <cell r="I171">
            <v>222.63</v>
          </cell>
          <cell r="J171">
            <v>9.0864566369947717</v>
          </cell>
          <cell r="K171">
            <v>415</v>
          </cell>
          <cell r="L171">
            <v>0</v>
          </cell>
          <cell r="M171">
            <v>0</v>
          </cell>
          <cell r="N171">
            <v>1980025</v>
          </cell>
          <cell r="O171">
            <v>0.80813058898915568</v>
          </cell>
          <cell r="P171">
            <v>7560</v>
          </cell>
          <cell r="Q171">
            <v>3.0855505626232076</v>
          </cell>
        </row>
        <row r="172">
          <cell r="A172" t="str">
            <v>Average last 5 years</v>
          </cell>
          <cell r="B172">
            <v>0</v>
          </cell>
          <cell r="C172">
            <v>0</v>
          </cell>
          <cell r="D172">
            <v>2380</v>
          </cell>
          <cell r="E172">
            <v>2545.5980000000004</v>
          </cell>
          <cell r="F172">
            <v>109.04754756871037</v>
          </cell>
          <cell r="G172">
            <v>80.488</v>
          </cell>
          <cell r="H172">
            <v>70.839010580242785</v>
          </cell>
          <cell r="I172">
            <v>233.09020000000001</v>
          </cell>
          <cell r="J172">
            <v>9.1674926484011472</v>
          </cell>
          <cell r="K172">
            <v>420</v>
          </cell>
          <cell r="L172">
            <v>0</v>
          </cell>
          <cell r="M172">
            <v>0</v>
          </cell>
          <cell r="N172">
            <v>2103803.2000000002</v>
          </cell>
          <cell r="O172">
            <v>0.82723034076205759</v>
          </cell>
          <cell r="P172">
            <v>7599.6</v>
          </cell>
          <cell r="Q172">
            <v>3.0557388678615722</v>
          </cell>
        </row>
        <row r="173">
          <cell r="A173" t="str">
            <v>SATPURA III</v>
          </cell>
          <cell r="B173" t="str">
            <v>88-89</v>
          </cell>
          <cell r="C173">
            <v>420</v>
          </cell>
          <cell r="D173">
            <v>2050</v>
          </cell>
          <cell r="E173">
            <v>1857.99</v>
          </cell>
          <cell r="F173">
            <v>90.633658536585372</v>
          </cell>
          <cell r="G173">
            <v>75.62</v>
          </cell>
          <cell r="H173">
            <v>50.4998369210698</v>
          </cell>
          <cell r="I173">
            <v>0</v>
          </cell>
          <cell r="J173">
            <v>0</v>
          </cell>
          <cell r="K173">
            <v>420</v>
          </cell>
          <cell r="L173">
            <v>0</v>
          </cell>
          <cell r="M173">
            <v>0</v>
          </cell>
          <cell r="N173">
            <v>1419331</v>
          </cell>
          <cell r="O173">
            <v>0.76390669486918661</v>
          </cell>
          <cell r="P173">
            <v>19789</v>
          </cell>
          <cell r="Q173">
            <v>10.650757000844999</v>
          </cell>
        </row>
        <row r="174">
          <cell r="B174" t="str">
            <v>89-90</v>
          </cell>
          <cell r="C174">
            <v>420</v>
          </cell>
          <cell r="D174">
            <v>2100</v>
          </cell>
          <cell r="E174">
            <v>1805.67</v>
          </cell>
          <cell r="F174">
            <v>85.984285714285718</v>
          </cell>
          <cell r="G174">
            <v>88.7</v>
          </cell>
          <cell r="H174">
            <v>49.077788649706456</v>
          </cell>
          <cell r="I174">
            <v>189</v>
          </cell>
          <cell r="J174">
            <v>10.467028859093855</v>
          </cell>
          <cell r="K174">
            <v>370</v>
          </cell>
          <cell r="L174">
            <v>0</v>
          </cell>
          <cell r="M174">
            <v>0</v>
          </cell>
          <cell r="N174">
            <v>1317205</v>
          </cell>
          <cell r="O174">
            <v>0.72948268509749847</v>
          </cell>
          <cell r="P174">
            <v>56636</v>
          </cell>
          <cell r="Q174">
            <v>31.365642670033836</v>
          </cell>
        </row>
        <row r="175">
          <cell r="B175" t="str">
            <v>90-91</v>
          </cell>
          <cell r="C175">
            <v>420</v>
          </cell>
          <cell r="D175">
            <v>1950</v>
          </cell>
          <cell r="E175">
            <v>1496.73</v>
          </cell>
          <cell r="F175">
            <v>76.755384615384614</v>
          </cell>
          <cell r="G175">
            <v>67.97</v>
          </cell>
          <cell r="H175">
            <v>40.680854533594257</v>
          </cell>
          <cell r="I175">
            <v>168.45</v>
          </cell>
          <cell r="J175">
            <v>11.254534886051593</v>
          </cell>
          <cell r="K175">
            <v>380</v>
          </cell>
          <cell r="L175">
            <v>0</v>
          </cell>
          <cell r="M175">
            <v>0</v>
          </cell>
          <cell r="N175">
            <v>1201210</v>
          </cell>
          <cell r="O175">
            <v>0.80255623926827147</v>
          </cell>
          <cell r="P175">
            <v>50058</v>
          </cell>
          <cell r="Q175">
            <v>33.444909903589824</v>
          </cell>
        </row>
        <row r="176">
          <cell r="B176" t="str">
            <v>91-92</v>
          </cell>
          <cell r="C176">
            <v>420</v>
          </cell>
          <cell r="D176">
            <v>1950</v>
          </cell>
          <cell r="E176">
            <v>1741.07</v>
          </cell>
          <cell r="F176">
            <v>89.285641025641027</v>
          </cell>
          <cell r="G176">
            <v>69.19</v>
          </cell>
          <cell r="H176">
            <v>47.321972167862576</v>
          </cell>
          <cell r="I176">
            <v>179.06</v>
          </cell>
          <cell r="J176">
            <v>10.284480233419679</v>
          </cell>
          <cell r="K176">
            <v>380</v>
          </cell>
          <cell r="L176">
            <v>0</v>
          </cell>
          <cell r="M176">
            <v>0</v>
          </cell>
          <cell r="N176">
            <v>1516544</v>
          </cell>
          <cell r="O176">
            <v>0.87104137111086866</v>
          </cell>
          <cell r="P176">
            <v>29511</v>
          </cell>
          <cell r="Q176">
            <v>16.949921599935671</v>
          </cell>
        </row>
        <row r="177">
          <cell r="B177" t="str">
            <v>92-93</v>
          </cell>
          <cell r="C177">
            <v>420</v>
          </cell>
          <cell r="D177">
            <v>1800</v>
          </cell>
          <cell r="E177">
            <v>2011.32</v>
          </cell>
          <cell r="F177">
            <v>111.74</v>
          </cell>
          <cell r="G177">
            <v>81.23</v>
          </cell>
          <cell r="H177">
            <v>54.667318982387478</v>
          </cell>
          <cell r="I177">
            <v>201.66</v>
          </cell>
          <cell r="J177">
            <v>10.026251416979894</v>
          </cell>
          <cell r="K177">
            <v>410</v>
          </cell>
          <cell r="L177">
            <v>0</v>
          </cell>
          <cell r="M177">
            <v>0</v>
          </cell>
          <cell r="N177">
            <v>1890962</v>
          </cell>
          <cell r="O177">
            <v>0.94015969611996097</v>
          </cell>
          <cell r="P177">
            <v>38920</v>
          </cell>
          <cell r="Q177">
            <v>19.35047630411869</v>
          </cell>
        </row>
        <row r="178">
          <cell r="B178" t="str">
            <v>93-94</v>
          </cell>
          <cell r="C178">
            <v>420</v>
          </cell>
          <cell r="D178">
            <v>2015</v>
          </cell>
          <cell r="E178">
            <v>2278.799</v>
          </cell>
          <cell r="F178">
            <v>113.0917617866005</v>
          </cell>
          <cell r="G178">
            <v>81.576273972602735</v>
          </cell>
          <cell r="H178">
            <v>61.93735051098065</v>
          </cell>
          <cell r="I178">
            <v>217.87020000000001</v>
          </cell>
          <cell r="J178">
            <v>9.5607466915686725</v>
          </cell>
          <cell r="K178">
            <v>420</v>
          </cell>
          <cell r="L178">
            <v>0</v>
          </cell>
          <cell r="M178">
            <v>0</v>
          </cell>
          <cell r="N178">
            <v>2020976</v>
          </cell>
          <cell r="O178">
            <v>0.88686013992458312</v>
          </cell>
          <cell r="P178">
            <v>29590.454000000002</v>
          </cell>
          <cell r="Q178">
            <v>12.985109261501345</v>
          </cell>
        </row>
        <row r="179">
          <cell r="B179" t="str">
            <v>94-95</v>
          </cell>
          <cell r="C179">
            <v>420</v>
          </cell>
          <cell r="D179">
            <v>2000</v>
          </cell>
          <cell r="E179">
            <v>2280.8000000000002</v>
          </cell>
          <cell r="F179">
            <v>114.04000000000002</v>
          </cell>
          <cell r="G179">
            <v>85.1</v>
          </cell>
          <cell r="H179">
            <v>61.991737334203094</v>
          </cell>
          <cell r="I179">
            <v>230.8</v>
          </cell>
          <cell r="J179">
            <v>10.119256401262714</v>
          </cell>
          <cell r="K179">
            <v>420</v>
          </cell>
          <cell r="L179">
            <v>0</v>
          </cell>
          <cell r="M179">
            <v>0</v>
          </cell>
          <cell r="N179">
            <v>2011129</v>
          </cell>
          <cell r="O179">
            <v>0.88176473167309721</v>
          </cell>
          <cell r="P179">
            <v>33934</v>
          </cell>
          <cell r="Q179">
            <v>14.878112942827077</v>
          </cell>
        </row>
        <row r="180">
          <cell r="B180" t="str">
            <v>95-96</v>
          </cell>
          <cell r="C180">
            <v>420</v>
          </cell>
          <cell r="D180">
            <v>2100</v>
          </cell>
          <cell r="E180">
            <v>2141.3000000000002</v>
          </cell>
          <cell r="F180">
            <v>101.96666666666668</v>
          </cell>
          <cell r="G180">
            <v>77.400000000000006</v>
          </cell>
          <cell r="H180">
            <v>58.041135397692784</v>
          </cell>
          <cell r="I180">
            <v>217.7</v>
          </cell>
          <cell r="J180">
            <v>10.166721150702843</v>
          </cell>
          <cell r="K180">
            <v>420</v>
          </cell>
          <cell r="L180">
            <v>0</v>
          </cell>
          <cell r="M180">
            <v>0</v>
          </cell>
          <cell r="N180">
            <v>1891560</v>
          </cell>
          <cell r="O180">
            <v>0.88336991547190957</v>
          </cell>
          <cell r="P180">
            <v>18396</v>
          </cell>
          <cell r="Q180">
            <v>8.5910428244524351</v>
          </cell>
        </row>
        <row r="181">
          <cell r="B181" t="str">
            <v>96-97</v>
          </cell>
          <cell r="C181">
            <v>420</v>
          </cell>
          <cell r="D181">
            <v>2100</v>
          </cell>
          <cell r="E181">
            <v>2447.1999999999998</v>
          </cell>
          <cell r="F181">
            <v>116.53333333333332</v>
          </cell>
          <cell r="G181">
            <v>82.1</v>
          </cell>
          <cell r="H181">
            <v>66.514459665144585</v>
          </cell>
          <cell r="I181">
            <v>235.2</v>
          </cell>
          <cell r="J181">
            <v>9.610983981693364</v>
          </cell>
          <cell r="K181">
            <v>420</v>
          </cell>
          <cell r="L181">
            <v>0</v>
          </cell>
          <cell r="M181">
            <v>0</v>
          </cell>
          <cell r="N181">
            <v>2117083</v>
          </cell>
          <cell r="O181">
            <v>0.86510420071918925</v>
          </cell>
          <cell r="P181">
            <v>10325</v>
          </cell>
          <cell r="Q181">
            <v>4.2191075514874141</v>
          </cell>
        </row>
        <row r="182">
          <cell r="B182" t="str">
            <v>97-98</v>
          </cell>
          <cell r="C182">
            <v>420</v>
          </cell>
          <cell r="D182">
            <v>2300</v>
          </cell>
          <cell r="E182">
            <v>2706.67</v>
          </cell>
          <cell r="F182">
            <v>117.68130434782609</v>
          </cell>
          <cell r="G182">
            <v>82.6</v>
          </cell>
          <cell r="H182">
            <v>73.566808001739503</v>
          </cell>
          <cell r="I182">
            <v>235.6</v>
          </cell>
          <cell r="J182">
            <v>8.7044227778044601</v>
          </cell>
          <cell r="K182">
            <v>430</v>
          </cell>
          <cell r="L182">
            <v>0</v>
          </cell>
          <cell r="M182">
            <v>0</v>
          </cell>
          <cell r="N182">
            <v>2345918</v>
          </cell>
          <cell r="O182">
            <v>0.86671740552043652</v>
          </cell>
          <cell r="P182">
            <v>6198</v>
          </cell>
          <cell r="Q182">
            <v>2.2898986577602738</v>
          </cell>
        </row>
        <row r="183">
          <cell r="B183" t="str">
            <v>98-99</v>
          </cell>
          <cell r="C183">
            <v>420</v>
          </cell>
          <cell r="D183">
            <v>2250</v>
          </cell>
          <cell r="E183">
            <v>2830.37</v>
          </cell>
          <cell r="F183">
            <v>125.79422222222222</v>
          </cell>
          <cell r="G183">
            <v>82.9</v>
          </cell>
          <cell r="H183">
            <v>76.92895194607523</v>
          </cell>
          <cell r="I183">
            <v>244</v>
          </cell>
          <cell r="J183">
            <v>8.6207810286287661</v>
          </cell>
          <cell r="K183">
            <v>430</v>
          </cell>
          <cell r="L183">
            <v>0</v>
          </cell>
          <cell r="M183">
            <v>0</v>
          </cell>
          <cell r="N183">
            <v>2296097</v>
          </cell>
          <cell r="O183">
            <v>0.81123563350374683</v>
          </cell>
          <cell r="P183">
            <v>3438</v>
          </cell>
          <cell r="Q183">
            <v>1.2146821793617089</v>
          </cell>
        </row>
        <row r="184">
          <cell r="B184" t="str">
            <v>99-00</v>
          </cell>
          <cell r="C184">
            <v>420</v>
          </cell>
          <cell r="D184">
            <v>2750</v>
          </cell>
          <cell r="E184">
            <v>3093.5</v>
          </cell>
          <cell r="F184">
            <v>112.5</v>
          </cell>
          <cell r="G184">
            <v>87.3</v>
          </cell>
          <cell r="H184">
            <v>83.9</v>
          </cell>
          <cell r="I184">
            <v>263.5</v>
          </cell>
          <cell r="J184">
            <v>8.51786002909326</v>
          </cell>
          <cell r="K184">
            <v>430</v>
          </cell>
          <cell r="L184">
            <v>0</v>
          </cell>
          <cell r="M184">
            <v>0</v>
          </cell>
          <cell r="N184">
            <v>2416220</v>
          </cell>
          <cell r="O184">
            <v>0.78106352028446746</v>
          </cell>
          <cell r="P184">
            <v>2388</v>
          </cell>
          <cell r="Q184">
            <v>0.77194116696298687</v>
          </cell>
        </row>
        <row r="185">
          <cell r="B185" t="str">
            <v>00-01</v>
          </cell>
          <cell r="C185">
            <v>420</v>
          </cell>
          <cell r="D185">
            <v>2800</v>
          </cell>
          <cell r="E185">
            <v>2780.62</v>
          </cell>
          <cell r="F185">
            <v>97.46</v>
          </cell>
          <cell r="G185">
            <v>79.290000000000006</v>
          </cell>
          <cell r="H185">
            <v>75.58</v>
          </cell>
          <cell r="I185">
            <v>239.04</v>
          </cell>
          <cell r="J185">
            <v>8.5966439139472488</v>
          </cell>
          <cell r="K185">
            <v>420</v>
          </cell>
          <cell r="L185">
            <v>0</v>
          </cell>
          <cell r="M185">
            <v>0</v>
          </cell>
          <cell r="N185">
            <v>2263305</v>
          </cell>
          <cell r="O185">
            <v>0.81395695923930633</v>
          </cell>
          <cell r="P185">
            <v>3634</v>
          </cell>
          <cell r="Q185">
            <v>1.3069027770784933</v>
          </cell>
        </row>
        <row r="186">
          <cell r="A186" t="str">
            <v>Average last 5 years</v>
          </cell>
          <cell r="B186">
            <v>0</v>
          </cell>
          <cell r="C186">
            <v>0</v>
          </cell>
          <cell r="D186">
            <v>2440</v>
          </cell>
          <cell r="E186">
            <v>2771.672</v>
          </cell>
          <cell r="F186">
            <v>113.99377198067631</v>
          </cell>
          <cell r="G186">
            <v>82.837999999999994</v>
          </cell>
          <cell r="H186">
            <v>75.298043922591859</v>
          </cell>
          <cell r="I186">
            <v>243.46799999999999</v>
          </cell>
          <cell r="J186">
            <v>8.8101383462334191</v>
          </cell>
          <cell r="K186">
            <v>426</v>
          </cell>
          <cell r="L186">
            <v>0</v>
          </cell>
          <cell r="M186">
            <v>0</v>
          </cell>
          <cell r="N186">
            <v>2287724.6</v>
          </cell>
          <cell r="O186">
            <v>0.82761554385342928</v>
          </cell>
          <cell r="P186">
            <v>5196.6000000000004</v>
          </cell>
          <cell r="Q186">
            <v>1.9605064665301755</v>
          </cell>
        </row>
        <row r="187">
          <cell r="A187" t="str">
            <v>STATE  LOAD  DESPATCH  CENTRE  M.P.E.B.  JABALPUR</v>
          </cell>
        </row>
        <row r="188">
          <cell r="A188" t="str">
            <v>SATPURA</v>
          </cell>
        </row>
        <row r="189">
          <cell r="A189" t="str">
            <v>STATION NAME</v>
          </cell>
          <cell r="B189" t="str">
            <v>YEAR</v>
          </cell>
          <cell r="C189" t="str">
            <v>CAPACITY</v>
          </cell>
          <cell r="D189" t="str">
            <v>TARGET</v>
          </cell>
          <cell r="E189" t="str">
            <v>ACTUAL GENE.</v>
          </cell>
          <cell r="F189" t="str">
            <v>ACHIEVE-MENT</v>
          </cell>
          <cell r="G189" t="str">
            <v>AVAIL-ABILITY</v>
          </cell>
          <cell r="H189" t="str">
            <v>P.L.F.</v>
          </cell>
          <cell r="I189" t="str">
            <v>AUXILIARY CONSUMPTION</v>
          </cell>
          <cell r="J189">
            <v>0</v>
          </cell>
          <cell r="K189" t="str">
            <v>MAXIMUM DEMAND</v>
          </cell>
          <cell r="L189" t="str">
            <v>COAL IN MT</v>
          </cell>
          <cell r="M189">
            <v>0</v>
          </cell>
          <cell r="N189" t="str">
            <v>COAL CONSUMED</v>
          </cell>
          <cell r="O189">
            <v>0</v>
          </cell>
          <cell r="P189" t="str">
            <v>FUEL OIL CONSUMPTION</v>
          </cell>
        </row>
        <row r="190">
          <cell r="C190" t="str">
            <v>MW</v>
          </cell>
          <cell r="D190" t="str">
            <v>MKwh</v>
          </cell>
          <cell r="E190" t="str">
            <v>MKwh</v>
          </cell>
          <cell r="F190" t="str">
            <v>%</v>
          </cell>
          <cell r="G190" t="str">
            <v>%</v>
          </cell>
          <cell r="H190" t="str">
            <v>%</v>
          </cell>
          <cell r="I190" t="str">
            <v>MKwh</v>
          </cell>
          <cell r="J190" t="str">
            <v>%</v>
          </cell>
          <cell r="K190" t="str">
            <v>MW</v>
          </cell>
          <cell r="L190" t="str">
            <v>OP.STOCK</v>
          </cell>
          <cell r="M190" t="str">
            <v>RECIEPT</v>
          </cell>
          <cell r="N190" t="str">
            <v>MT</v>
          </cell>
          <cell r="O190" t="str">
            <v>Kg/kWH</v>
          </cell>
          <cell r="P190" t="str">
            <v>KL</v>
          </cell>
          <cell r="Q190" t="str">
            <v>ml/KWH</v>
          </cell>
        </row>
        <row r="191">
          <cell r="A191" t="str">
            <v>SATPURA</v>
          </cell>
          <cell r="B191" t="str">
            <v>88-89</v>
          </cell>
          <cell r="C191">
            <v>1142.5</v>
          </cell>
          <cell r="D191">
            <v>5500</v>
          </cell>
          <cell r="E191">
            <v>5050.18</v>
          </cell>
          <cell r="F191">
            <v>91.821454545454543</v>
          </cell>
          <cell r="G191">
            <v>72.4782056892779</v>
          </cell>
          <cell r="H191">
            <v>50.459918267837693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4011468</v>
          </cell>
          <cell r="O191">
            <v>0.79432178655018237</v>
          </cell>
          <cell r="P191">
            <v>95077</v>
          </cell>
          <cell r="Q191">
            <v>18.826457670815692</v>
          </cell>
        </row>
        <row r="192">
          <cell r="B192" t="str">
            <v>89-90</v>
          </cell>
          <cell r="C192">
            <v>1142.5</v>
          </cell>
          <cell r="D192">
            <v>5475</v>
          </cell>
          <cell r="E192">
            <v>4783.66</v>
          </cell>
          <cell r="F192">
            <v>87.372785388127852</v>
          </cell>
          <cell r="G192">
            <v>76.818052516411385</v>
          </cell>
          <cell r="H192">
            <v>47.796928549304077</v>
          </cell>
          <cell r="I192">
            <v>535</v>
          </cell>
          <cell r="J192">
            <v>11.183905210654604</v>
          </cell>
          <cell r="K192">
            <v>0</v>
          </cell>
          <cell r="L192">
            <v>110061</v>
          </cell>
          <cell r="M192">
            <v>3568758</v>
          </cell>
          <cell r="N192">
            <v>3631106</v>
          </cell>
          <cell r="O192">
            <v>0.75906439838951767</v>
          </cell>
          <cell r="P192">
            <v>168005</v>
          </cell>
          <cell r="Q192">
            <v>35.120598035813586</v>
          </cell>
        </row>
        <row r="193">
          <cell r="B193" t="str">
            <v>90-91</v>
          </cell>
          <cell r="C193">
            <v>1142.5</v>
          </cell>
          <cell r="D193">
            <v>5450</v>
          </cell>
          <cell r="E193">
            <v>4155.2000000000007</v>
          </cell>
          <cell r="F193">
            <v>76.242201834862399</v>
          </cell>
          <cell r="G193">
            <v>66.023741794310723</v>
          </cell>
          <cell r="H193">
            <v>41.517540441433617</v>
          </cell>
          <cell r="I193">
            <v>493.81</v>
          </cell>
          <cell r="J193">
            <v>11.884145167500961</v>
          </cell>
          <cell r="K193">
            <v>0</v>
          </cell>
          <cell r="L193">
            <v>29753</v>
          </cell>
          <cell r="M193">
            <v>3508276</v>
          </cell>
          <cell r="N193">
            <v>3409191</v>
          </cell>
          <cell r="O193">
            <v>0.82046375625721968</v>
          </cell>
          <cell r="P193">
            <v>125665</v>
          </cell>
          <cell r="Q193">
            <v>30.242828263380819</v>
          </cell>
        </row>
        <row r="194">
          <cell r="B194" t="str">
            <v>91-92</v>
          </cell>
          <cell r="C194">
            <v>1142.5</v>
          </cell>
          <cell r="D194">
            <v>5450</v>
          </cell>
          <cell r="E194">
            <v>4387.7699999999995</v>
          </cell>
          <cell r="F194">
            <v>80.509541284403653</v>
          </cell>
          <cell r="G194">
            <v>63.680153172866518</v>
          </cell>
          <cell r="H194">
            <v>43.721526706604003</v>
          </cell>
          <cell r="I194">
            <v>491.34</v>
          </cell>
          <cell r="J194">
            <v>11.197943374424822</v>
          </cell>
          <cell r="K194">
            <v>0</v>
          </cell>
          <cell r="L194">
            <v>61501</v>
          </cell>
          <cell r="M194">
            <v>3837342</v>
          </cell>
          <cell r="N194">
            <v>3840493</v>
          </cell>
          <cell r="O194">
            <v>0.8752721769828411</v>
          </cell>
          <cell r="P194">
            <v>86892</v>
          </cell>
          <cell r="Q194">
            <v>19.803225784396176</v>
          </cell>
        </row>
        <row r="195">
          <cell r="B195" t="str">
            <v>92-93</v>
          </cell>
          <cell r="C195">
            <v>1142.5</v>
          </cell>
          <cell r="D195">
            <v>5000</v>
          </cell>
          <cell r="E195">
            <v>4641.55</v>
          </cell>
          <cell r="F195">
            <v>92.831000000000003</v>
          </cell>
          <cell r="G195">
            <v>68.367461706783374</v>
          </cell>
          <cell r="H195">
            <v>46.37700708412018</v>
          </cell>
          <cell r="I195">
            <v>499.61</v>
          </cell>
          <cell r="J195">
            <v>10.76386121015609</v>
          </cell>
          <cell r="K195">
            <v>0</v>
          </cell>
          <cell r="L195">
            <v>62991</v>
          </cell>
          <cell r="M195">
            <v>4445312</v>
          </cell>
          <cell r="N195">
            <v>4362632</v>
          </cell>
          <cell r="O195">
            <v>0.93990843575960614</v>
          </cell>
          <cell r="P195">
            <v>114807</v>
          </cell>
          <cell r="Q195">
            <v>24.734625286811518</v>
          </cell>
        </row>
        <row r="196">
          <cell r="B196" t="str">
            <v>93-94</v>
          </cell>
          <cell r="C196">
            <v>1142.5</v>
          </cell>
          <cell r="D196">
            <v>4915</v>
          </cell>
          <cell r="E196">
            <v>5066.7417999999998</v>
          </cell>
          <cell r="F196">
            <v>103.08732044760936</v>
          </cell>
          <cell r="G196">
            <v>68.104956326249209</v>
          </cell>
          <cell r="H196">
            <v>50.625398918897318</v>
          </cell>
          <cell r="I196">
            <v>524.67358000000002</v>
          </cell>
          <cell r="J196">
            <v>10.355246047864528</v>
          </cell>
          <cell r="K196">
            <v>0</v>
          </cell>
          <cell r="L196">
            <v>125960</v>
          </cell>
          <cell r="M196">
            <v>4514568</v>
          </cell>
          <cell r="N196">
            <v>4535978.71</v>
          </cell>
          <cell r="O196">
            <v>0.89524568036997665</v>
          </cell>
          <cell r="P196">
            <v>81910.364000000001</v>
          </cell>
          <cell r="Q196">
            <v>16.166279481618741</v>
          </cell>
        </row>
        <row r="197">
          <cell r="B197" t="str">
            <v>94-95</v>
          </cell>
          <cell r="C197">
            <v>1142.5</v>
          </cell>
          <cell r="D197">
            <v>4950</v>
          </cell>
          <cell r="E197">
            <v>5799.7</v>
          </cell>
          <cell r="F197">
            <v>117.16565656565656</v>
          </cell>
          <cell r="G197">
            <v>77.165864332603945</v>
          </cell>
          <cell r="H197">
            <v>57.948902410998869</v>
          </cell>
          <cell r="I197">
            <v>587.5</v>
          </cell>
          <cell r="J197">
            <v>10.129834301774229</v>
          </cell>
          <cell r="K197">
            <v>1085</v>
          </cell>
          <cell r="L197">
            <v>105207</v>
          </cell>
          <cell r="M197">
            <v>5324472</v>
          </cell>
          <cell r="N197">
            <v>5172541</v>
          </cell>
          <cell r="O197">
            <v>0.8918635446661034</v>
          </cell>
          <cell r="P197">
            <v>82105</v>
          </cell>
          <cell r="Q197">
            <v>14.156766729313585</v>
          </cell>
        </row>
        <row r="198">
          <cell r="B198" t="str">
            <v>95-96</v>
          </cell>
          <cell r="C198">
            <v>1142.5</v>
          </cell>
          <cell r="D198">
            <v>5650</v>
          </cell>
          <cell r="E198">
            <v>6034.6</v>
          </cell>
          <cell r="F198">
            <v>106.8070796460177</v>
          </cell>
          <cell r="G198">
            <v>77.774398249452958</v>
          </cell>
          <cell r="H198">
            <v>60.13121131318929</v>
          </cell>
          <cell r="I198">
            <v>597.79999999999995</v>
          </cell>
          <cell r="J198">
            <v>9.9062075365392879</v>
          </cell>
          <cell r="K198">
            <v>1100</v>
          </cell>
          <cell r="L198">
            <v>208549</v>
          </cell>
          <cell r="M198">
            <v>5329168</v>
          </cell>
          <cell r="N198">
            <v>5355744</v>
          </cell>
          <cell r="O198">
            <v>0.88750604845391579</v>
          </cell>
          <cell r="P198">
            <v>55036</v>
          </cell>
          <cell r="Q198">
            <v>9.1200742385576508</v>
          </cell>
        </row>
        <row r="199">
          <cell r="B199" t="str">
            <v>96-97</v>
          </cell>
          <cell r="C199">
            <v>1142.5</v>
          </cell>
          <cell r="D199">
            <v>5750</v>
          </cell>
          <cell r="E199">
            <v>6539.2999999999993</v>
          </cell>
          <cell r="F199">
            <v>113.72695652173911</v>
          </cell>
          <cell r="G199">
            <v>79.3636761487965</v>
          </cell>
          <cell r="H199">
            <v>65.338768821877835</v>
          </cell>
          <cell r="I199">
            <v>617.20000000000005</v>
          </cell>
          <cell r="J199">
            <v>9.4383190861407211</v>
          </cell>
          <cell r="K199">
            <v>1093</v>
          </cell>
          <cell r="L199">
            <v>60203</v>
          </cell>
          <cell r="M199">
            <v>5911303</v>
          </cell>
          <cell r="N199">
            <v>5720575</v>
          </cell>
          <cell r="O199">
            <v>0.87479929044393145</v>
          </cell>
          <cell r="P199">
            <v>35990</v>
          </cell>
          <cell r="Q199">
            <v>5.5036471793617059</v>
          </cell>
        </row>
        <row r="200">
          <cell r="B200" t="str">
            <v>97-98</v>
          </cell>
          <cell r="C200">
            <v>1142.5</v>
          </cell>
          <cell r="D200">
            <v>6300</v>
          </cell>
          <cell r="E200">
            <v>7431.54</v>
          </cell>
          <cell r="F200">
            <v>117.96095238095238</v>
          </cell>
          <cell r="G200">
            <v>83.992997811816196</v>
          </cell>
          <cell r="H200">
            <v>74.253769371421726</v>
          </cell>
          <cell r="I200">
            <v>677.25599999999997</v>
          </cell>
          <cell r="J200">
            <v>9.1132658910535351</v>
          </cell>
          <cell r="K200">
            <v>1155</v>
          </cell>
          <cell r="L200">
            <v>202719</v>
          </cell>
          <cell r="M200">
            <v>6761934</v>
          </cell>
          <cell r="N200">
            <v>6488665</v>
          </cell>
          <cell r="O200">
            <v>0.87312522034463924</v>
          </cell>
          <cell r="P200">
            <v>27492</v>
          </cell>
          <cell r="Q200">
            <v>3.6993678295481152</v>
          </cell>
        </row>
        <row r="201">
          <cell r="B201" t="str">
            <v>98-99</v>
          </cell>
          <cell r="C201">
            <v>1142.5</v>
          </cell>
          <cell r="D201">
            <v>6100</v>
          </cell>
          <cell r="E201">
            <v>7638.05</v>
          </cell>
          <cell r="F201">
            <v>125.21393442622951</v>
          </cell>
          <cell r="G201">
            <v>83.45667396061269</v>
          </cell>
          <cell r="H201">
            <v>76.317156759889286</v>
          </cell>
          <cell r="I201">
            <v>673.8</v>
          </cell>
          <cell r="J201">
            <v>8.8216233200882428</v>
          </cell>
          <cell r="K201">
            <v>1151</v>
          </cell>
          <cell r="L201">
            <v>420745</v>
          </cell>
          <cell r="M201">
            <v>5623850</v>
          </cell>
          <cell r="N201">
            <v>6329151</v>
          </cell>
          <cell r="O201">
            <v>0.82863440275986677</v>
          </cell>
          <cell r="P201">
            <v>18110</v>
          </cell>
          <cell r="Q201">
            <v>2.3710240179103304</v>
          </cell>
        </row>
        <row r="202">
          <cell r="B202" t="str">
            <v>99-00</v>
          </cell>
          <cell r="C202">
            <v>1142.5</v>
          </cell>
          <cell r="D202">
            <v>7500</v>
          </cell>
          <cell r="E202">
            <v>7716.6</v>
          </cell>
          <cell r="F202">
            <v>102.9</v>
          </cell>
          <cell r="G202">
            <v>81.2</v>
          </cell>
          <cell r="H202">
            <v>76.900000000000006</v>
          </cell>
          <cell r="I202">
            <v>677.6</v>
          </cell>
          <cell r="J202">
            <v>8.7810693828888358</v>
          </cell>
          <cell r="K202">
            <v>1153</v>
          </cell>
          <cell r="L202">
            <v>218441</v>
          </cell>
          <cell r="M202">
            <v>5821951</v>
          </cell>
          <cell r="N202">
            <v>6049762</v>
          </cell>
          <cell r="O202">
            <v>0.78399320944457407</v>
          </cell>
          <cell r="P202">
            <v>14653</v>
          </cell>
          <cell r="Q202">
            <v>1.8988932949744706</v>
          </cell>
        </row>
        <row r="203">
          <cell r="B203" t="str">
            <v>00-01</v>
          </cell>
          <cell r="C203">
            <v>1142.5</v>
          </cell>
          <cell r="D203">
            <v>7650</v>
          </cell>
          <cell r="E203">
            <v>7203.11</v>
          </cell>
          <cell r="F203">
            <v>94.16</v>
          </cell>
          <cell r="G203">
            <v>78.55</v>
          </cell>
          <cell r="H203">
            <v>71.97</v>
          </cell>
          <cell r="I203">
            <v>642.57000000000005</v>
          </cell>
          <cell r="J203">
            <v>8.9207300735376815</v>
          </cell>
          <cell r="K203">
            <v>1129</v>
          </cell>
          <cell r="L203">
            <v>0</v>
          </cell>
          <cell r="M203">
            <v>6219252</v>
          </cell>
          <cell r="N203">
            <v>5907097</v>
          </cell>
          <cell r="O203">
            <v>0.82007591165482685</v>
          </cell>
          <cell r="P203">
            <v>20652</v>
          </cell>
          <cell r="Q203">
            <v>2.8670949076162935</v>
          </cell>
        </row>
        <row r="204">
          <cell r="A204" t="str">
            <v>Average last 5 years</v>
          </cell>
          <cell r="B204">
            <v>0</v>
          </cell>
          <cell r="C204">
            <v>0</v>
          </cell>
          <cell r="D204">
            <v>6660</v>
          </cell>
          <cell r="E204">
            <v>7305.7199999999993</v>
          </cell>
          <cell r="F204">
            <v>110.7923686657842</v>
          </cell>
          <cell r="G204">
            <v>81.312669584245072</v>
          </cell>
          <cell r="H204">
            <v>72.955938990637762</v>
          </cell>
          <cell r="I204">
            <v>657.68520000000012</v>
          </cell>
          <cell r="J204">
            <v>9.015001550741804</v>
          </cell>
          <cell r="K204">
            <v>1136.2</v>
          </cell>
          <cell r="L204">
            <v>180421.6</v>
          </cell>
          <cell r="M204">
            <v>6067658</v>
          </cell>
          <cell r="N204">
            <v>6099050</v>
          </cell>
          <cell r="O204">
            <v>0.83612560692956772</v>
          </cell>
          <cell r="P204">
            <v>23379.4</v>
          </cell>
          <cell r="Q204">
            <v>3.2680054458821837</v>
          </cell>
        </row>
        <row r="205">
          <cell r="A205" t="str">
            <v>SANJAY GANDHI I</v>
          </cell>
          <cell r="B205" t="str">
            <v>93-94</v>
          </cell>
          <cell r="C205">
            <v>210</v>
          </cell>
          <cell r="D205">
            <v>1500</v>
          </cell>
          <cell r="E205">
            <v>213.536</v>
          </cell>
          <cell r="F205">
            <v>14.235733333333332</v>
          </cell>
          <cell r="G205">
            <v>51.811609848484849</v>
          </cell>
          <cell r="H205">
            <v>11.607740813220266</v>
          </cell>
          <cell r="I205">
            <v>26.419</v>
          </cell>
          <cell r="J205">
            <v>12.372152704930317</v>
          </cell>
          <cell r="K205">
            <v>210</v>
          </cell>
          <cell r="L205">
            <v>27246</v>
          </cell>
          <cell r="M205">
            <v>163172</v>
          </cell>
          <cell r="N205">
            <v>147992.79999999999</v>
          </cell>
          <cell r="O205">
            <v>0.69305784504720513</v>
          </cell>
          <cell r="P205">
            <v>9704.1849999999995</v>
          </cell>
          <cell r="Q205">
            <v>45.445194252959688</v>
          </cell>
        </row>
        <row r="206">
          <cell r="B206" t="str">
            <v>94-95</v>
          </cell>
          <cell r="C206">
            <v>420</v>
          </cell>
          <cell r="D206">
            <v>1500</v>
          </cell>
          <cell r="E206">
            <v>1199</v>
          </cell>
          <cell r="F206">
            <v>79.933333333333337</v>
          </cell>
          <cell r="G206">
            <v>72.66</v>
          </cell>
          <cell r="H206">
            <v>35.287909758778738</v>
          </cell>
          <cell r="I206">
            <v>140.80000000000001</v>
          </cell>
          <cell r="J206">
            <v>11.743119266055047</v>
          </cell>
          <cell r="K206">
            <v>420</v>
          </cell>
          <cell r="L206">
            <v>42526</v>
          </cell>
          <cell r="M206">
            <v>900647</v>
          </cell>
          <cell r="N206">
            <v>920961</v>
          </cell>
          <cell r="O206">
            <v>0.76810758965804837</v>
          </cell>
          <cell r="P206">
            <v>34256</v>
          </cell>
          <cell r="Q206">
            <v>28.57047539616347</v>
          </cell>
        </row>
        <row r="207">
          <cell r="B207" t="str">
            <v>95-96</v>
          </cell>
          <cell r="C207">
            <v>420</v>
          </cell>
          <cell r="D207">
            <v>2420</v>
          </cell>
          <cell r="E207">
            <v>1991.4</v>
          </cell>
          <cell r="F207">
            <v>82.289256198347104</v>
          </cell>
          <cell r="G207">
            <v>74</v>
          </cell>
          <cell r="H207">
            <v>53.978011969815249</v>
          </cell>
          <cell r="I207">
            <v>202.1</v>
          </cell>
          <cell r="J207">
            <v>10.148639148337852</v>
          </cell>
          <cell r="K207">
            <v>420</v>
          </cell>
          <cell r="L207">
            <v>14598</v>
          </cell>
          <cell r="M207">
            <v>1425155</v>
          </cell>
          <cell r="N207">
            <v>1338274</v>
          </cell>
          <cell r="O207">
            <v>0.67202671487395804</v>
          </cell>
          <cell r="P207">
            <v>23294</v>
          </cell>
          <cell r="Q207">
            <v>11.697298383047102</v>
          </cell>
        </row>
        <row r="208">
          <cell r="B208" t="str">
            <v>96-97</v>
          </cell>
          <cell r="C208">
            <v>420</v>
          </cell>
          <cell r="D208">
            <v>2500</v>
          </cell>
          <cell r="E208">
            <v>2363</v>
          </cell>
          <cell r="F208">
            <v>94.52</v>
          </cell>
          <cell r="G208">
            <v>79.2</v>
          </cell>
          <cell r="H208">
            <v>64.225918677973468</v>
          </cell>
          <cell r="I208">
            <v>227.8</v>
          </cell>
          <cell r="J208">
            <v>9.6402877697841731</v>
          </cell>
          <cell r="K208">
            <v>420</v>
          </cell>
          <cell r="L208">
            <v>140663</v>
          </cell>
          <cell r="M208">
            <v>1583093</v>
          </cell>
          <cell r="N208">
            <v>1606855</v>
          </cell>
          <cell r="O208">
            <v>0.68000634786288616</v>
          </cell>
          <cell r="P208">
            <v>13542</v>
          </cell>
          <cell r="Q208">
            <v>5.7308506136267461</v>
          </cell>
        </row>
        <row r="209">
          <cell r="B209" t="str">
            <v>97-98</v>
          </cell>
          <cell r="C209">
            <v>420</v>
          </cell>
          <cell r="D209">
            <v>2450</v>
          </cell>
          <cell r="E209">
            <v>2249.6</v>
          </cell>
          <cell r="F209">
            <v>91.820408163265313</v>
          </cell>
          <cell r="G209">
            <v>71.7</v>
          </cell>
          <cell r="H209">
            <v>61.143726897151552</v>
          </cell>
          <cell r="I209">
            <v>240.256</v>
          </cell>
          <cell r="J209">
            <v>10.679943100995732</v>
          </cell>
          <cell r="K209">
            <v>428</v>
          </cell>
          <cell r="L209">
            <v>145240</v>
          </cell>
          <cell r="M209">
            <v>1590809</v>
          </cell>
          <cell r="N209">
            <v>1530284</v>
          </cell>
          <cell r="O209">
            <v>0.68024715504978661</v>
          </cell>
          <cell r="P209">
            <v>9014</v>
          </cell>
          <cell r="Q209">
            <v>4.0069345661450928</v>
          </cell>
        </row>
        <row r="210">
          <cell r="B210" t="str">
            <v>98-99</v>
          </cell>
          <cell r="C210">
            <v>420</v>
          </cell>
          <cell r="D210">
            <v>2600</v>
          </cell>
          <cell r="E210">
            <v>2518.15</v>
          </cell>
          <cell r="F210">
            <v>96.851923076923072</v>
          </cell>
          <cell r="G210">
            <v>80</v>
          </cell>
          <cell r="H210">
            <v>68.442868014785816</v>
          </cell>
          <cell r="I210">
            <v>252.1</v>
          </cell>
          <cell r="J210">
            <v>10.01131783253579</v>
          </cell>
          <cell r="K210">
            <v>422</v>
          </cell>
          <cell r="L210">
            <v>120443</v>
          </cell>
          <cell r="M210">
            <v>1750724</v>
          </cell>
          <cell r="N210">
            <v>1762685</v>
          </cell>
          <cell r="O210">
            <v>0.6999920576613784</v>
          </cell>
          <cell r="P210">
            <v>10321</v>
          </cell>
          <cell r="Q210">
            <v>4.0986438456803604</v>
          </cell>
        </row>
        <row r="211">
          <cell r="B211" t="str">
            <v>99-00</v>
          </cell>
          <cell r="C211">
            <v>420</v>
          </cell>
          <cell r="D211">
            <v>2750</v>
          </cell>
          <cell r="E211">
            <v>2308.1</v>
          </cell>
          <cell r="F211">
            <v>83.9</v>
          </cell>
          <cell r="G211">
            <v>76.099999999999994</v>
          </cell>
          <cell r="H211">
            <v>62.6</v>
          </cell>
          <cell r="I211">
            <v>235.9</v>
          </cell>
          <cell r="J211">
            <v>10.220527706771804</v>
          </cell>
          <cell r="K211">
            <v>410</v>
          </cell>
          <cell r="L211">
            <v>0</v>
          </cell>
          <cell r="M211">
            <v>5821951</v>
          </cell>
          <cell r="N211">
            <v>1629408</v>
          </cell>
          <cell r="O211">
            <v>0.70595208179888225</v>
          </cell>
          <cell r="P211">
            <v>6311</v>
          </cell>
          <cell r="Q211">
            <v>2.7342836098955852</v>
          </cell>
        </row>
        <row r="212">
          <cell r="B212" t="str">
            <v>00-01</v>
          </cell>
          <cell r="C212">
            <v>420</v>
          </cell>
          <cell r="D212">
            <v>2650</v>
          </cell>
          <cell r="E212">
            <v>2063.33</v>
          </cell>
          <cell r="F212">
            <v>77.89</v>
          </cell>
          <cell r="G212">
            <v>77.25</v>
          </cell>
          <cell r="H212">
            <v>56.08</v>
          </cell>
          <cell r="I212">
            <v>215.97</v>
          </cell>
          <cell r="J212">
            <v>10.46706052836919</v>
          </cell>
          <cell r="K212">
            <v>420</v>
          </cell>
          <cell r="L212">
            <v>86958</v>
          </cell>
          <cell r="M212">
            <v>6219252</v>
          </cell>
          <cell r="N212">
            <v>1511420</v>
          </cell>
          <cell r="O212">
            <v>0.73251491520987921</v>
          </cell>
          <cell r="P212">
            <v>13144</v>
          </cell>
          <cell r="Q212">
            <v>6.3702849277624036</v>
          </cell>
        </row>
        <row r="213">
          <cell r="A213" t="str">
            <v>Average last 5 years</v>
          </cell>
          <cell r="B213">
            <v>0</v>
          </cell>
          <cell r="C213">
            <v>0</v>
          </cell>
          <cell r="D213">
            <v>2590</v>
          </cell>
          <cell r="E213">
            <v>2300.4360000000001</v>
          </cell>
          <cell r="F213">
            <v>88.996466248037677</v>
          </cell>
          <cell r="G213">
            <v>76.849999999999994</v>
          </cell>
          <cell r="H213">
            <v>62.49850271798217</v>
          </cell>
          <cell r="I213">
            <v>234.40520000000001</v>
          </cell>
          <cell r="J213">
            <v>10.203827387691337</v>
          </cell>
          <cell r="K213">
            <v>420</v>
          </cell>
          <cell r="L213">
            <v>98660.800000000003</v>
          </cell>
          <cell r="M213">
            <v>3393165.8</v>
          </cell>
          <cell r="N213">
            <v>1608130.4</v>
          </cell>
          <cell r="O213">
            <v>0.69974251151656253</v>
          </cell>
          <cell r="P213">
            <v>10466.4</v>
          </cell>
          <cell r="Q213">
            <v>4.5881995126220376</v>
          </cell>
        </row>
        <row r="214">
          <cell r="A214" t="str">
            <v>SANJAY GANDHI II</v>
          </cell>
          <cell r="B214" t="str">
            <v>99-00</v>
          </cell>
          <cell r="C214">
            <v>420</v>
          </cell>
          <cell r="D214">
            <v>1000</v>
          </cell>
          <cell r="E214">
            <v>1466.19</v>
          </cell>
          <cell r="F214">
            <v>146.619</v>
          </cell>
          <cell r="G214">
            <v>90.47</v>
          </cell>
          <cell r="H214">
            <v>85.84</v>
          </cell>
          <cell r="I214">
            <v>155.31</v>
          </cell>
          <cell r="J214">
            <v>10.592760829087634</v>
          </cell>
          <cell r="K214">
            <v>420</v>
          </cell>
          <cell r="L214">
            <v>0</v>
          </cell>
          <cell r="M214">
            <v>0</v>
          </cell>
          <cell r="N214">
            <v>1024588</v>
          </cell>
          <cell r="O214">
            <v>0.69880984047088035</v>
          </cell>
          <cell r="P214">
            <v>17216.427</v>
          </cell>
          <cell r="Q214">
            <v>11.742289198534978</v>
          </cell>
        </row>
        <row r="215">
          <cell r="B215" t="str">
            <v>00-01</v>
          </cell>
          <cell r="C215">
            <v>420</v>
          </cell>
          <cell r="D215">
            <v>2700</v>
          </cell>
          <cell r="E215">
            <v>2860.88</v>
          </cell>
          <cell r="F215">
            <v>105.84</v>
          </cell>
          <cell r="G215">
            <v>89.52</v>
          </cell>
          <cell r="H215">
            <v>77.760000000000005</v>
          </cell>
          <cell r="I215">
            <v>283.33999999999997</v>
          </cell>
          <cell r="J215">
            <v>9.9</v>
          </cell>
          <cell r="K215">
            <v>420</v>
          </cell>
          <cell r="L215">
            <v>0</v>
          </cell>
          <cell r="M215">
            <v>0</v>
          </cell>
          <cell r="N215">
            <v>2096666</v>
          </cell>
          <cell r="O215">
            <v>0.73299999999999998</v>
          </cell>
          <cell r="P215">
            <v>8182</v>
          </cell>
          <cell r="Q215">
            <v>2.86</v>
          </cell>
        </row>
        <row r="216">
          <cell r="A216" t="str">
            <v>Average last 2 years</v>
          </cell>
          <cell r="B216">
            <v>0</v>
          </cell>
          <cell r="C216">
            <v>0</v>
          </cell>
          <cell r="D216">
            <v>1850</v>
          </cell>
          <cell r="E216">
            <v>2163.5349999999999</v>
          </cell>
          <cell r="F216">
            <v>126.2295</v>
          </cell>
          <cell r="G216">
            <v>89.995000000000005</v>
          </cell>
          <cell r="H216">
            <v>81.800000000000011</v>
          </cell>
          <cell r="I216">
            <v>219.32499999999999</v>
          </cell>
          <cell r="J216">
            <v>10.246380414543818</v>
          </cell>
          <cell r="K216">
            <v>420</v>
          </cell>
          <cell r="L216">
            <v>0</v>
          </cell>
          <cell r="M216">
            <v>0</v>
          </cell>
          <cell r="N216">
            <v>1560627</v>
          </cell>
          <cell r="O216">
            <v>0.71590492023544017</v>
          </cell>
          <cell r="P216">
            <v>12699.2135</v>
          </cell>
          <cell r="Q216">
            <v>7.3011445992674888</v>
          </cell>
        </row>
        <row r="217">
          <cell r="A217" t="str">
            <v>SANJAY GANDHI</v>
          </cell>
          <cell r="B217" t="str">
            <v>93-94</v>
          </cell>
          <cell r="C217">
            <v>210</v>
          </cell>
          <cell r="D217">
            <v>1500</v>
          </cell>
          <cell r="E217">
            <v>213.536</v>
          </cell>
          <cell r="F217">
            <v>14.235733333333332</v>
          </cell>
          <cell r="G217">
            <v>51.811609848484849</v>
          </cell>
          <cell r="H217">
            <v>11.607740813220266</v>
          </cell>
          <cell r="I217">
            <v>26.419</v>
          </cell>
          <cell r="J217">
            <v>12.372152704930317</v>
          </cell>
          <cell r="K217">
            <v>210</v>
          </cell>
          <cell r="L217">
            <v>27246</v>
          </cell>
          <cell r="M217">
            <v>163172</v>
          </cell>
          <cell r="N217">
            <v>147992.79999999999</v>
          </cell>
          <cell r="O217">
            <v>0.69305784504720513</v>
          </cell>
          <cell r="P217">
            <v>9704.1849999999995</v>
          </cell>
          <cell r="Q217">
            <v>45.445194252959688</v>
          </cell>
        </row>
        <row r="218">
          <cell r="B218" t="str">
            <v>94-95</v>
          </cell>
          <cell r="C218">
            <v>420</v>
          </cell>
          <cell r="D218">
            <v>1500</v>
          </cell>
          <cell r="E218">
            <v>1199</v>
          </cell>
          <cell r="F218">
            <v>79.933333333333337</v>
          </cell>
          <cell r="G218">
            <v>72.66</v>
          </cell>
          <cell r="H218">
            <v>35.287909758778738</v>
          </cell>
          <cell r="I218">
            <v>140.80000000000001</v>
          </cell>
          <cell r="J218">
            <v>11.743119266055047</v>
          </cell>
          <cell r="K218">
            <v>420</v>
          </cell>
          <cell r="L218">
            <v>42526</v>
          </cell>
          <cell r="M218">
            <v>900647</v>
          </cell>
          <cell r="N218">
            <v>920961</v>
          </cell>
          <cell r="O218">
            <v>0.76810758965804837</v>
          </cell>
          <cell r="P218">
            <v>34256</v>
          </cell>
          <cell r="Q218">
            <v>28.57047539616347</v>
          </cell>
        </row>
        <row r="219">
          <cell r="B219" t="str">
            <v>95-96</v>
          </cell>
          <cell r="C219">
            <v>420</v>
          </cell>
          <cell r="D219">
            <v>2420</v>
          </cell>
          <cell r="E219">
            <v>1991.4</v>
          </cell>
          <cell r="F219">
            <v>82.289256198347104</v>
          </cell>
          <cell r="G219">
            <v>74</v>
          </cell>
          <cell r="H219">
            <v>53.978011969815249</v>
          </cell>
          <cell r="I219">
            <v>202.1</v>
          </cell>
          <cell r="J219">
            <v>10.148639148337852</v>
          </cell>
          <cell r="K219">
            <v>420</v>
          </cell>
          <cell r="L219">
            <v>14598</v>
          </cell>
          <cell r="M219">
            <v>1425155</v>
          </cell>
          <cell r="N219">
            <v>1338274</v>
          </cell>
          <cell r="O219">
            <v>0.67202671487395804</v>
          </cell>
          <cell r="P219">
            <v>23294</v>
          </cell>
          <cell r="Q219">
            <v>11.697298383047102</v>
          </cell>
        </row>
        <row r="220">
          <cell r="B220" t="str">
            <v>96-97</v>
          </cell>
          <cell r="C220">
            <v>420</v>
          </cell>
          <cell r="D220">
            <v>2500</v>
          </cell>
          <cell r="E220">
            <v>2363</v>
          </cell>
          <cell r="F220">
            <v>94.52</v>
          </cell>
          <cell r="G220">
            <v>79.2</v>
          </cell>
          <cell r="H220">
            <v>64.225918677973468</v>
          </cell>
          <cell r="I220">
            <v>227.8</v>
          </cell>
          <cell r="J220">
            <v>9.6402877697841731</v>
          </cell>
          <cell r="K220">
            <v>420</v>
          </cell>
          <cell r="L220">
            <v>140663</v>
          </cell>
          <cell r="M220">
            <v>1583093</v>
          </cell>
          <cell r="N220">
            <v>1606855</v>
          </cell>
          <cell r="O220">
            <v>0.68000634786288616</v>
          </cell>
          <cell r="P220">
            <v>13542</v>
          </cell>
          <cell r="Q220">
            <v>5.7308506136267461</v>
          </cell>
        </row>
        <row r="221">
          <cell r="B221" t="str">
            <v>97-98</v>
          </cell>
          <cell r="C221">
            <v>420</v>
          </cell>
          <cell r="D221">
            <v>2450</v>
          </cell>
          <cell r="E221">
            <v>2249.6</v>
          </cell>
          <cell r="F221">
            <v>91.820408163265313</v>
          </cell>
          <cell r="G221">
            <v>71.7</v>
          </cell>
          <cell r="H221">
            <v>61.143726897151552</v>
          </cell>
          <cell r="I221">
            <v>240.256</v>
          </cell>
          <cell r="J221">
            <v>10.679943100995732</v>
          </cell>
          <cell r="K221">
            <v>428</v>
          </cell>
          <cell r="L221">
            <v>145240</v>
          </cell>
          <cell r="M221">
            <v>1590809</v>
          </cell>
          <cell r="N221">
            <v>1530284</v>
          </cell>
          <cell r="O221">
            <v>0.68024715504978661</v>
          </cell>
          <cell r="P221">
            <v>9014</v>
          </cell>
          <cell r="Q221">
            <v>4.0069345661450928</v>
          </cell>
        </row>
        <row r="222">
          <cell r="B222" t="str">
            <v>98-99</v>
          </cell>
          <cell r="C222">
            <v>420</v>
          </cell>
          <cell r="D222">
            <v>2600</v>
          </cell>
          <cell r="E222">
            <v>2518.15</v>
          </cell>
          <cell r="F222">
            <v>96.851923076923072</v>
          </cell>
          <cell r="G222">
            <v>80</v>
          </cell>
          <cell r="H222">
            <v>68.442868014785816</v>
          </cell>
          <cell r="I222">
            <v>252.1</v>
          </cell>
          <cell r="J222">
            <v>10.01131783253579</v>
          </cell>
          <cell r="K222">
            <v>422</v>
          </cell>
          <cell r="L222">
            <v>120443</v>
          </cell>
          <cell r="M222">
            <v>1750724</v>
          </cell>
          <cell r="N222">
            <v>1762685</v>
          </cell>
          <cell r="O222">
            <v>0.6999920576613784</v>
          </cell>
          <cell r="P222">
            <v>10321</v>
          </cell>
          <cell r="Q222">
            <v>4.0986438456803604</v>
          </cell>
        </row>
        <row r="223">
          <cell r="B223" t="str">
            <v>99-00</v>
          </cell>
          <cell r="C223">
            <v>840</v>
          </cell>
          <cell r="D223">
            <v>3750</v>
          </cell>
          <cell r="E223">
            <v>3774.29</v>
          </cell>
          <cell r="F223">
            <v>230.51900000000001</v>
          </cell>
          <cell r="G223">
            <v>166.57</v>
          </cell>
          <cell r="H223">
            <v>148.44</v>
          </cell>
          <cell r="I223">
            <v>391.21000000000004</v>
          </cell>
          <cell r="J223">
            <v>20.813288535859439</v>
          </cell>
          <cell r="K223">
            <v>830</v>
          </cell>
          <cell r="L223">
            <v>171738.57</v>
          </cell>
          <cell r="M223">
            <v>2540597.02</v>
          </cell>
          <cell r="N223">
            <v>2180367</v>
          </cell>
          <cell r="O223">
            <v>1.4047619222697625</v>
          </cell>
          <cell r="P223">
            <v>23527.427</v>
          </cell>
          <cell r="Q223">
            <v>14.476572808430564</v>
          </cell>
        </row>
        <row r="224">
          <cell r="B224" t="str">
            <v>00-01</v>
          </cell>
          <cell r="C224">
            <v>840</v>
          </cell>
          <cell r="D224">
            <v>5350</v>
          </cell>
          <cell r="E224">
            <v>4924.21</v>
          </cell>
          <cell r="F224">
            <v>92.01</v>
          </cell>
          <cell r="G224">
            <v>83.39</v>
          </cell>
          <cell r="H224">
            <v>66.92</v>
          </cell>
          <cell r="I224">
            <v>499.31</v>
          </cell>
          <cell r="J224">
            <v>10.14</v>
          </cell>
          <cell r="K224">
            <v>820</v>
          </cell>
          <cell r="L224">
            <v>58349</v>
          </cell>
          <cell r="M224">
            <v>3800562</v>
          </cell>
          <cell r="N224">
            <v>2979105</v>
          </cell>
          <cell r="O224">
            <v>0.73</v>
          </cell>
          <cell r="P224">
            <v>21325</v>
          </cell>
          <cell r="Q224">
            <v>4.33</v>
          </cell>
        </row>
        <row r="225">
          <cell r="A225" t="str">
            <v>Average last 5 years</v>
          </cell>
          <cell r="B225">
            <v>0</v>
          </cell>
          <cell r="C225">
            <v>0</v>
          </cell>
          <cell r="D225">
            <v>3330</v>
          </cell>
          <cell r="E225">
            <v>3165.85</v>
          </cell>
          <cell r="F225">
            <v>121.14426624803768</v>
          </cell>
          <cell r="G225">
            <v>96.171999999999997</v>
          </cell>
          <cell r="H225">
            <v>81.834502717982176</v>
          </cell>
          <cell r="I225">
            <v>322.1352</v>
          </cell>
          <cell r="J225">
            <v>12.256967447835027</v>
          </cell>
          <cell r="K225">
            <v>584</v>
          </cell>
          <cell r="L225">
            <v>127286.71400000001</v>
          </cell>
          <cell r="M225">
            <v>2253157.0039999997</v>
          </cell>
          <cell r="N225">
            <v>2011859.2</v>
          </cell>
          <cell r="O225">
            <v>0.83900149656876266</v>
          </cell>
          <cell r="P225">
            <v>15545.885399999999</v>
          </cell>
          <cell r="Q225">
            <v>6.5286003667765531</v>
          </cell>
        </row>
        <row r="226">
          <cell r="A226" t="str">
            <v xml:space="preserve"> * SANJAY GHANDHI : CONSIDERING SGTPS # 1 W.E.F 01.04.93  &amp;  SGTPS # 2 W.E.F; 26.05.94 .# 3 WE.F; 01.09.99</v>
          </cell>
        </row>
        <row r="227">
          <cell r="A227" t="str">
            <v>CONSIDERING SGTPS # 1 W.E.F; 01.01.95    P.L.F. FOR 94-95 = 66.0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 t="str">
            <v>&amp; Unit #2 w.e.f. 01.04.95 for P.L.F.</v>
          </cell>
        </row>
        <row r="228">
          <cell r="A228" t="str">
            <v>STATE  LOAD  DESPATCH  CENTRE  M.P.E.B.  JABALPUR</v>
          </cell>
        </row>
        <row r="229">
          <cell r="A229" t="str">
            <v>THERMAL</v>
          </cell>
        </row>
        <row r="230">
          <cell r="A230" t="str">
            <v>STATION NAME</v>
          </cell>
          <cell r="B230" t="str">
            <v>YEAR</v>
          </cell>
          <cell r="C230" t="str">
            <v>CAPACITY</v>
          </cell>
          <cell r="D230" t="str">
            <v>TARGET</v>
          </cell>
          <cell r="E230" t="str">
            <v>ACTUAL GENE.</v>
          </cell>
          <cell r="F230" t="str">
            <v>ACHIEVE-MENT</v>
          </cell>
          <cell r="G230" t="str">
            <v>AVAIL-ABILITY</v>
          </cell>
          <cell r="H230" t="str">
            <v>P.L.F.</v>
          </cell>
          <cell r="I230" t="str">
            <v>AUXILIARY CONSUMPTION</v>
          </cell>
          <cell r="J230">
            <v>0</v>
          </cell>
          <cell r="K230" t="str">
            <v>MAXIMUM DEMAND</v>
          </cell>
          <cell r="L230" t="str">
            <v>COAL IN MT</v>
          </cell>
          <cell r="M230">
            <v>0</v>
          </cell>
          <cell r="N230" t="str">
            <v>COAL CONSUMED</v>
          </cell>
          <cell r="O230">
            <v>0</v>
          </cell>
          <cell r="P230" t="str">
            <v>FUEL OIL CONSUMPTION</v>
          </cell>
        </row>
        <row r="231">
          <cell r="C231" t="str">
            <v>MW</v>
          </cell>
          <cell r="D231" t="str">
            <v>MKwh</v>
          </cell>
          <cell r="E231" t="str">
            <v>MKwh</v>
          </cell>
          <cell r="F231" t="str">
            <v>%</v>
          </cell>
          <cell r="G231" t="str">
            <v>%</v>
          </cell>
          <cell r="H231" t="str">
            <v>%</v>
          </cell>
          <cell r="I231" t="str">
            <v>MKwh</v>
          </cell>
          <cell r="J231" t="str">
            <v>%</v>
          </cell>
          <cell r="K231" t="str">
            <v>MW</v>
          </cell>
          <cell r="L231" t="str">
            <v>OP.STOCK</v>
          </cell>
          <cell r="M231" t="str">
            <v>RECIEPT</v>
          </cell>
          <cell r="N231" t="str">
            <v>MT</v>
          </cell>
          <cell r="O231" t="str">
            <v>Kg/kWH</v>
          </cell>
          <cell r="P231" t="str">
            <v>KL</v>
          </cell>
          <cell r="Q231" t="str">
            <v>ml/KWH</v>
          </cell>
        </row>
        <row r="232">
          <cell r="A232" t="str">
            <v>THERMAL</v>
          </cell>
          <cell r="B232" t="str">
            <v>88-89</v>
          </cell>
          <cell r="C232">
            <v>2812.5</v>
          </cell>
          <cell r="D232">
            <v>13000</v>
          </cell>
          <cell r="E232">
            <v>12191.210000000001</v>
          </cell>
          <cell r="F232">
            <v>93.77853846153846</v>
          </cell>
          <cell r="G232">
            <v>68.689582222222228</v>
          </cell>
          <cell r="H232">
            <v>50.05</v>
          </cell>
          <cell r="I232">
            <v>0</v>
          </cell>
          <cell r="J232">
            <v>0</v>
          </cell>
          <cell r="K232">
            <v>2080</v>
          </cell>
          <cell r="L232">
            <v>0</v>
          </cell>
          <cell r="M232">
            <v>0</v>
          </cell>
          <cell r="N232">
            <v>9903110</v>
          </cell>
          <cell r="O232">
            <v>0.81231559459643454</v>
          </cell>
          <cell r="P232">
            <v>153018</v>
          </cell>
          <cell r="Q232">
            <v>12.551502270898458</v>
          </cell>
        </row>
        <row r="233">
          <cell r="B233" t="str">
            <v>89-90</v>
          </cell>
          <cell r="C233">
            <v>2812.5</v>
          </cell>
          <cell r="D233">
            <v>13000</v>
          </cell>
          <cell r="E233">
            <v>12464.71</v>
          </cell>
          <cell r="F233">
            <v>95.882384615384609</v>
          </cell>
          <cell r="G233">
            <v>71.313822222222228</v>
          </cell>
          <cell r="H233">
            <v>50.592430238457638</v>
          </cell>
          <cell r="I233">
            <v>1225</v>
          </cell>
          <cell r="J233">
            <v>9.827745691636629</v>
          </cell>
          <cell r="K233">
            <v>2080</v>
          </cell>
          <cell r="L233">
            <v>0</v>
          </cell>
          <cell r="M233">
            <v>9887181</v>
          </cell>
          <cell r="N233">
            <v>9880489</v>
          </cell>
          <cell r="O233">
            <v>0.79267700572255595</v>
          </cell>
          <cell r="P233">
            <v>222061</v>
          </cell>
          <cell r="Q233">
            <v>17.815175804330789</v>
          </cell>
        </row>
        <row r="234">
          <cell r="B234" t="str">
            <v>90-91</v>
          </cell>
          <cell r="C234">
            <v>2682.5</v>
          </cell>
          <cell r="D234">
            <v>13750</v>
          </cell>
          <cell r="E234">
            <v>12376.880000000001</v>
          </cell>
          <cell r="F234">
            <v>90.013672727272734</v>
          </cell>
          <cell r="G234">
            <v>71.034529356943153</v>
          </cell>
          <cell r="H234">
            <v>52.670488154663872</v>
          </cell>
          <cell r="I234">
            <v>1314.15</v>
          </cell>
          <cell r="J234">
            <v>10.61778089470044</v>
          </cell>
          <cell r="K234">
            <v>2176</v>
          </cell>
          <cell r="L234">
            <v>0</v>
          </cell>
          <cell r="M234">
            <v>9549897</v>
          </cell>
          <cell r="N234">
            <v>9845919</v>
          </cell>
          <cell r="O234">
            <v>0.79550896510267521</v>
          </cell>
          <cell r="P234">
            <v>180521</v>
          </cell>
          <cell r="Q234">
            <v>14.585339762524965</v>
          </cell>
        </row>
        <row r="235">
          <cell r="B235" t="str">
            <v>91-92</v>
          </cell>
          <cell r="C235">
            <v>2682.5</v>
          </cell>
          <cell r="D235">
            <v>13440</v>
          </cell>
          <cell r="E235">
            <v>11579.91</v>
          </cell>
          <cell r="F235">
            <v>86.160044642857144</v>
          </cell>
          <cell r="G235">
            <v>66.919506057781931</v>
          </cell>
          <cell r="H235">
            <v>49.144296925529261</v>
          </cell>
          <cell r="I235">
            <v>1235.07</v>
          </cell>
          <cell r="J235">
            <v>10.665626934924365</v>
          </cell>
          <cell r="K235">
            <v>1930</v>
          </cell>
          <cell r="L235">
            <v>0</v>
          </cell>
          <cell r="M235">
            <v>9509426</v>
          </cell>
          <cell r="N235">
            <v>9628339</v>
          </cell>
          <cell r="O235">
            <v>0.83146924285249191</v>
          </cell>
          <cell r="P235">
            <v>147302</v>
          </cell>
          <cell r="Q235">
            <v>12.720478829282785</v>
          </cell>
        </row>
        <row r="236">
          <cell r="B236" t="str">
            <v>92-93</v>
          </cell>
          <cell r="C236">
            <v>2682.5</v>
          </cell>
          <cell r="D236">
            <v>13240</v>
          </cell>
          <cell r="E236">
            <v>12363.220000000001</v>
          </cell>
          <cell r="F236">
            <v>93.377794561933541</v>
          </cell>
          <cell r="G236">
            <v>71.4544734389562</v>
          </cell>
          <cell r="H236">
            <v>52.612357279338859</v>
          </cell>
          <cell r="I236">
            <v>1288.08</v>
          </cell>
          <cell r="J236">
            <v>10.418644980838325</v>
          </cell>
          <cell r="K236">
            <v>2304</v>
          </cell>
          <cell r="L236">
            <v>0</v>
          </cell>
          <cell r="M236">
            <v>10240661</v>
          </cell>
          <cell r="N236">
            <v>10365511</v>
          </cell>
          <cell r="O236">
            <v>0.8384151539809207</v>
          </cell>
          <cell r="P236">
            <v>178366</v>
          </cell>
          <cell r="Q236">
            <v>14.427147620118381</v>
          </cell>
        </row>
        <row r="237">
          <cell r="B237" t="str">
            <v>93-94</v>
          </cell>
          <cell r="C237">
            <v>2882.5</v>
          </cell>
          <cell r="D237">
            <v>14885</v>
          </cell>
          <cell r="E237">
            <v>13331.489799999999</v>
          </cell>
          <cell r="F237">
            <v>89.563250251931478</v>
          </cell>
          <cell r="G237">
            <v>70.561553251088981</v>
          </cell>
          <cell r="H237">
            <v>52.796515740157702</v>
          </cell>
          <cell r="I237">
            <v>1393.0175370000002</v>
          </cell>
          <cell r="J237">
            <v>10.449076269030341</v>
          </cell>
          <cell r="K237">
            <v>2516</v>
          </cell>
          <cell r="L237">
            <v>0</v>
          </cell>
          <cell r="M237">
            <v>10774979</v>
          </cell>
          <cell r="N237">
            <v>10889112.170000002</v>
          </cell>
          <cell r="O237">
            <v>0.81679634709693161</v>
          </cell>
          <cell r="P237">
            <v>145021.60399999999</v>
          </cell>
          <cell r="Q237">
            <v>10.878124363865171</v>
          </cell>
        </row>
        <row r="238">
          <cell r="B238" t="str">
            <v>94-95</v>
          </cell>
          <cell r="C238">
            <v>3092.5</v>
          </cell>
          <cell r="D238">
            <v>14850</v>
          </cell>
          <cell r="E238">
            <v>14781.1</v>
          </cell>
          <cell r="F238">
            <v>99.536026936026943</v>
          </cell>
          <cell r="G238">
            <v>74.786483427647539</v>
          </cell>
          <cell r="H238">
            <v>54.56233411959262</v>
          </cell>
          <cell r="I238">
            <v>1558.8</v>
          </cell>
          <cell r="J238">
            <v>10.545899831541631</v>
          </cell>
          <cell r="K238">
            <v>2860</v>
          </cell>
          <cell r="L238">
            <v>0</v>
          </cell>
          <cell r="M238">
            <v>12293369</v>
          </cell>
          <cell r="N238">
            <v>12127995</v>
          </cell>
          <cell r="O238">
            <v>0.82050693114856132</v>
          </cell>
          <cell r="P238">
            <v>185245</v>
          </cell>
          <cell r="Q238">
            <v>12.53255846993796</v>
          </cell>
        </row>
        <row r="239">
          <cell r="B239" t="str">
            <v>95-96</v>
          </cell>
          <cell r="C239">
            <v>3092.5</v>
          </cell>
          <cell r="D239">
            <v>16620</v>
          </cell>
          <cell r="E239">
            <v>16071.3</v>
          </cell>
          <cell r="F239">
            <v>96.698555956678703</v>
          </cell>
          <cell r="G239">
            <v>75.344624090541629</v>
          </cell>
          <cell r="H239">
            <v>59.324924419441643</v>
          </cell>
          <cell r="I239">
            <v>1648.2999999999997</v>
          </cell>
          <cell r="J239">
            <v>10.256170938256394</v>
          </cell>
          <cell r="K239">
            <v>2888</v>
          </cell>
          <cell r="L239">
            <v>0</v>
          </cell>
          <cell r="M239">
            <v>12728814</v>
          </cell>
          <cell r="N239">
            <v>13030027</v>
          </cell>
          <cell r="O239">
            <v>0.81076372166532884</v>
          </cell>
          <cell r="P239">
            <v>124103</v>
          </cell>
          <cell r="Q239">
            <v>7.7220262206542101</v>
          </cell>
        </row>
        <row r="240">
          <cell r="B240" t="str">
            <v>96-97</v>
          </cell>
          <cell r="C240">
            <v>3092.5</v>
          </cell>
          <cell r="D240">
            <v>16950</v>
          </cell>
          <cell r="E240">
            <v>16867.099999999999</v>
          </cell>
          <cell r="F240">
            <v>99.51091445427727</v>
          </cell>
          <cell r="G240">
            <v>74.891188358932908</v>
          </cell>
          <cell r="H240">
            <v>62.262507244290383</v>
          </cell>
          <cell r="I240">
            <v>1650.6000000000001</v>
          </cell>
          <cell r="J240">
            <v>9.7859145911271064</v>
          </cell>
          <cell r="K240">
            <v>2756</v>
          </cell>
          <cell r="L240">
            <v>0</v>
          </cell>
          <cell r="M240">
            <v>13634273</v>
          </cell>
          <cell r="N240">
            <v>13482299</v>
          </cell>
          <cell r="O240">
            <v>0.7993252544895092</v>
          </cell>
          <cell r="P240">
            <v>86830</v>
          </cell>
          <cell r="Q240">
            <v>5.1478914573341008</v>
          </cell>
        </row>
        <row r="241">
          <cell r="B241" t="str">
            <v>97-98</v>
          </cell>
          <cell r="C241">
            <v>3092.5</v>
          </cell>
          <cell r="D241">
            <v>17200</v>
          </cell>
          <cell r="E241">
            <v>17966.71</v>
          </cell>
          <cell r="F241">
            <v>104.45761627906977</v>
          </cell>
          <cell r="G241">
            <v>76.25933710590138</v>
          </cell>
          <cell r="H241">
            <v>66.321561592156598</v>
          </cell>
          <cell r="I241">
            <v>1765.9490000000001</v>
          </cell>
          <cell r="J241">
            <v>9.8290059782787171</v>
          </cell>
          <cell r="K241">
            <v>2920</v>
          </cell>
          <cell r="L241">
            <v>0</v>
          </cell>
          <cell r="M241">
            <v>14706104</v>
          </cell>
          <cell r="N241">
            <v>14265230</v>
          </cell>
          <cell r="O241">
            <v>0.79398120190062627</v>
          </cell>
          <cell r="P241">
            <v>66354</v>
          </cell>
          <cell r="Q241">
            <v>3.6931636342992125</v>
          </cell>
        </row>
        <row r="242">
          <cell r="B242" t="str">
            <v>98-99</v>
          </cell>
          <cell r="C242">
            <v>3092.5</v>
          </cell>
          <cell r="D242">
            <v>17500</v>
          </cell>
          <cell r="E242">
            <v>18471.390000000003</v>
          </cell>
          <cell r="F242">
            <v>105.55080000000001</v>
          </cell>
          <cell r="G242">
            <v>76.04373484236055</v>
          </cell>
          <cell r="H242">
            <v>68.184516229056172</v>
          </cell>
          <cell r="I242">
            <v>1784</v>
          </cell>
          <cell r="J242">
            <v>9.6581794873044196</v>
          </cell>
          <cell r="K242">
            <v>2886</v>
          </cell>
          <cell r="L242">
            <v>0</v>
          </cell>
          <cell r="M242">
            <v>13851114</v>
          </cell>
          <cell r="N242">
            <v>14547769</v>
          </cell>
          <cell r="O242">
            <v>0.78758387971885158</v>
          </cell>
          <cell r="P242">
            <v>51346</v>
          </cell>
          <cell r="Q242">
            <v>2.7797583181341521</v>
          </cell>
        </row>
        <row r="243">
          <cell r="B243" t="str">
            <v>99-00</v>
          </cell>
          <cell r="C243">
            <v>3512.5</v>
          </cell>
          <cell r="D243">
            <v>19000</v>
          </cell>
          <cell r="E243">
            <v>20146.400000000001</v>
          </cell>
          <cell r="F243">
            <v>106</v>
          </cell>
          <cell r="G243">
            <v>79.099999999999994</v>
          </cell>
          <cell r="H243">
            <v>69.400000000000006</v>
          </cell>
          <cell r="I243">
            <v>1952.8</v>
          </cell>
          <cell r="J243">
            <v>9.6930468967160373</v>
          </cell>
          <cell r="K243">
            <v>3169</v>
          </cell>
          <cell r="L243">
            <v>0</v>
          </cell>
          <cell r="M243">
            <v>15499659</v>
          </cell>
          <cell r="N243">
            <v>15648859</v>
          </cell>
          <cell r="O243">
            <v>0.77675708811499822</v>
          </cell>
          <cell r="P243">
            <v>58343</v>
          </cell>
          <cell r="Q243">
            <v>2.29</v>
          </cell>
        </row>
        <row r="244">
          <cell r="B244" t="str">
            <v>00-01</v>
          </cell>
          <cell r="C244">
            <v>3512.5</v>
          </cell>
          <cell r="D244">
            <v>21850</v>
          </cell>
          <cell r="E244">
            <v>20415.89</v>
          </cell>
          <cell r="F244">
            <v>93.22</v>
          </cell>
          <cell r="G244">
            <v>77.67</v>
          </cell>
          <cell r="H244">
            <v>66.349999999999994</v>
          </cell>
          <cell r="I244">
            <v>1982.06</v>
          </cell>
          <cell r="J244">
            <v>9.7100000000000009</v>
          </cell>
          <cell r="K244">
            <v>3013</v>
          </cell>
          <cell r="L244">
            <v>0</v>
          </cell>
          <cell r="M244">
            <v>15975901</v>
          </cell>
          <cell r="N244">
            <v>16020288</v>
          </cell>
          <cell r="O244">
            <v>0.78469701786206725</v>
          </cell>
          <cell r="P244">
            <v>65679</v>
          </cell>
          <cell r="Q244">
            <v>3.22</v>
          </cell>
        </row>
        <row r="245">
          <cell r="A245" t="str">
            <v>Average last 5 years</v>
          </cell>
          <cell r="B245">
            <v>0</v>
          </cell>
          <cell r="C245">
            <v>0</v>
          </cell>
          <cell r="D245">
            <v>18500</v>
          </cell>
          <cell r="E245">
            <v>18773.498</v>
          </cell>
          <cell r="F245">
            <v>101.74786614666941</v>
          </cell>
          <cell r="G245">
            <v>76.792852061438964</v>
          </cell>
          <cell r="H245">
            <v>66.503717013100641</v>
          </cell>
          <cell r="I245">
            <v>1827.0817999999999</v>
          </cell>
          <cell r="J245">
            <v>9.7352293906852569</v>
          </cell>
          <cell r="K245">
            <v>2948.8</v>
          </cell>
          <cell r="L245">
            <v>0</v>
          </cell>
          <cell r="M245">
            <v>14733410.199999999</v>
          </cell>
          <cell r="N245">
            <v>14792889</v>
          </cell>
          <cell r="O245">
            <v>0.78846888841721063</v>
          </cell>
          <cell r="P245">
            <v>65710.399999999994</v>
          </cell>
          <cell r="Q245">
            <v>3.4261626819534925</v>
          </cell>
        </row>
        <row r="246">
          <cell r="A246" t="str">
            <v>Korba - I : Retired from 17.06.89</v>
          </cell>
        </row>
        <row r="247">
          <cell r="A247" t="str">
            <v>Korba - II : All units Derated  to 40 MW each   from 01.01.90</v>
          </cell>
        </row>
        <row r="248">
          <cell r="A248" t="str">
            <v>Amarkantak - I : Unit no. 2 derated to 20 MW  from 01.03.93</v>
          </cell>
        </row>
        <row r="249">
          <cell r="A249" t="str">
            <v>M.P. THERMAL</v>
          </cell>
          <cell r="B249" t="str">
            <v>88-89</v>
          </cell>
          <cell r="C249">
            <v>2687.5</v>
          </cell>
          <cell r="D249">
            <v>12340</v>
          </cell>
          <cell r="E249">
            <v>11458.298000000001</v>
          </cell>
          <cell r="F249">
            <v>92.854927066450571</v>
          </cell>
          <cell r="G249">
            <v>0</v>
          </cell>
          <cell r="H249">
            <v>48.670693426781355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9295662.4000000004</v>
          </cell>
          <cell r="O249">
            <v>0.81126031108634111</v>
          </cell>
          <cell r="P249">
            <v>142896.79999999999</v>
          </cell>
          <cell r="Q249">
            <v>12.471031910672945</v>
          </cell>
        </row>
        <row r="250">
          <cell r="B250" t="str">
            <v>89-90</v>
          </cell>
          <cell r="C250">
            <v>2687.5</v>
          </cell>
          <cell r="D250">
            <v>12370</v>
          </cell>
          <cell r="E250">
            <v>11772.71</v>
          </cell>
          <cell r="F250">
            <v>95.171463217461607</v>
          </cell>
          <cell r="G250">
            <v>0</v>
          </cell>
          <cell r="H250">
            <v>50.006201550387594</v>
          </cell>
          <cell r="I250">
            <v>1151.8</v>
          </cell>
          <cell r="J250">
            <v>9.7836436980100601</v>
          </cell>
          <cell r="K250">
            <v>0</v>
          </cell>
          <cell r="L250">
            <v>0</v>
          </cell>
          <cell r="M250">
            <v>0</v>
          </cell>
          <cell r="N250">
            <v>9338119.8000000007</v>
          </cell>
          <cell r="O250">
            <v>0.7932005290200812</v>
          </cell>
          <cell r="P250">
            <v>205382.6</v>
          </cell>
          <cell r="Q250">
            <v>17.445651850763333</v>
          </cell>
        </row>
        <row r="251">
          <cell r="B251" t="str">
            <v>90-91</v>
          </cell>
          <cell r="C251">
            <v>2557.5</v>
          </cell>
          <cell r="D251">
            <v>13070</v>
          </cell>
          <cell r="E251">
            <v>11770.724</v>
          </cell>
          <cell r="F251">
            <v>90.059097169089512</v>
          </cell>
          <cell r="G251">
            <v>0</v>
          </cell>
          <cell r="H251">
            <v>52.539196650553258</v>
          </cell>
          <cell r="I251">
            <v>1245.9940000000001</v>
          </cell>
          <cell r="J251">
            <v>10.585534075898815</v>
          </cell>
          <cell r="K251">
            <v>0</v>
          </cell>
          <cell r="L251">
            <v>0</v>
          </cell>
          <cell r="M251">
            <v>0</v>
          </cell>
          <cell r="N251">
            <v>9339014.1999999993</v>
          </cell>
          <cell r="O251">
            <v>0.7934103458716727</v>
          </cell>
          <cell r="P251">
            <v>168809.8</v>
          </cell>
          <cell r="Q251">
            <v>14.341496750752119</v>
          </cell>
        </row>
        <row r="252">
          <cell r="B252" t="str">
            <v>91-92</v>
          </cell>
          <cell r="C252">
            <v>2557.5</v>
          </cell>
          <cell r="D252">
            <v>12760</v>
          </cell>
          <cell r="E252">
            <v>11025.722</v>
          </cell>
          <cell r="F252">
            <v>86.408479623824448</v>
          </cell>
          <cell r="G252">
            <v>0</v>
          </cell>
          <cell r="H252">
            <v>49.07938008678358</v>
          </cell>
          <cell r="I252">
            <v>1175.4099999999999</v>
          </cell>
          <cell r="J252">
            <v>10.660617055282184</v>
          </cell>
          <cell r="K252">
            <v>0</v>
          </cell>
          <cell r="L252">
            <v>0</v>
          </cell>
          <cell r="M252">
            <v>0</v>
          </cell>
          <cell r="N252">
            <v>9135691.4000000004</v>
          </cell>
          <cell r="O252">
            <v>0.82857987894126117</v>
          </cell>
          <cell r="P252">
            <v>137508.4</v>
          </cell>
          <cell r="Q252">
            <v>12.471600499268892</v>
          </cell>
        </row>
        <row r="253">
          <cell r="B253" t="str">
            <v>92-93</v>
          </cell>
          <cell r="C253">
            <v>2557.5</v>
          </cell>
          <cell r="D253">
            <v>12600</v>
          </cell>
          <cell r="E253">
            <v>11747.684000000001</v>
          </cell>
          <cell r="F253">
            <v>93.235587301587316</v>
          </cell>
          <cell r="G253">
            <v>0</v>
          </cell>
          <cell r="H253">
            <v>52.453775764346368</v>
          </cell>
          <cell r="I253">
            <v>1224.9159999999999</v>
          </cell>
          <cell r="J253">
            <v>10.426872224346516</v>
          </cell>
          <cell r="K253">
            <v>0</v>
          </cell>
          <cell r="L253">
            <v>0</v>
          </cell>
          <cell r="M253">
            <v>0</v>
          </cell>
          <cell r="N253">
            <v>9784266.5999999996</v>
          </cell>
          <cell r="O253">
            <v>0.83286770396616028</v>
          </cell>
          <cell r="P253">
            <v>167140</v>
          </cell>
          <cell r="Q253">
            <v>14.227485179206385</v>
          </cell>
        </row>
        <row r="254">
          <cell r="B254" t="str">
            <v>93-94</v>
          </cell>
          <cell r="C254">
            <v>2757.5</v>
          </cell>
          <cell r="D254">
            <v>14335</v>
          </cell>
          <cell r="E254">
            <v>12723.7418</v>
          </cell>
          <cell r="F254">
            <v>88.759970701081258</v>
          </cell>
          <cell r="G254">
            <v>0</v>
          </cell>
          <cell r="H254">
            <v>52.67386910749844</v>
          </cell>
          <cell r="I254">
            <v>1327.0063370000003</v>
          </cell>
          <cell r="J254">
            <v>10.429371782756551</v>
          </cell>
          <cell r="K254">
            <v>0</v>
          </cell>
          <cell r="L254">
            <v>0</v>
          </cell>
          <cell r="M254">
            <v>0</v>
          </cell>
          <cell r="N254">
            <v>10326945.770000001</v>
          </cell>
          <cell r="O254">
            <v>0.81162805189900999</v>
          </cell>
          <cell r="P254">
            <v>133056.89359999998</v>
          </cell>
          <cell r="Q254">
            <v>10.457371399976065</v>
          </cell>
        </row>
        <row r="255">
          <cell r="B255" t="str">
            <v>94-95</v>
          </cell>
          <cell r="C255">
            <v>2967.5</v>
          </cell>
          <cell r="D255">
            <v>14230</v>
          </cell>
          <cell r="E255">
            <v>14181.98</v>
          </cell>
          <cell r="F255">
            <v>99.662543921293036</v>
          </cell>
          <cell r="G255">
            <v>0</v>
          </cell>
          <cell r="H255">
            <v>54.555938958196286</v>
          </cell>
          <cell r="I255">
            <v>1494.36</v>
          </cell>
          <cell r="J255">
            <v>10.537033615898485</v>
          </cell>
          <cell r="K255">
            <v>0</v>
          </cell>
          <cell r="L255">
            <v>0</v>
          </cell>
          <cell r="M255">
            <v>0</v>
          </cell>
          <cell r="N255">
            <v>11574034.199999999</v>
          </cell>
          <cell r="O255">
            <v>0.81610848414678339</v>
          </cell>
          <cell r="P255">
            <v>177120.6</v>
          </cell>
          <cell r="Q255">
            <v>12.489130572740901</v>
          </cell>
        </row>
        <row r="256">
          <cell r="B256" t="str">
            <v>95-96</v>
          </cell>
          <cell r="C256">
            <v>2967.5</v>
          </cell>
          <cell r="D256">
            <v>16000</v>
          </cell>
          <cell r="E256">
            <v>15345.699999999999</v>
          </cell>
          <cell r="F256">
            <v>95.910624999999996</v>
          </cell>
          <cell r="G256">
            <v>0</v>
          </cell>
          <cell r="H256">
            <v>58.871303112191427</v>
          </cell>
          <cell r="I256">
            <v>1579.0199999999998</v>
          </cell>
          <cell r="J256">
            <v>10.28965768912464</v>
          </cell>
          <cell r="K256">
            <v>0</v>
          </cell>
          <cell r="L256">
            <v>0</v>
          </cell>
          <cell r="M256">
            <v>0</v>
          </cell>
          <cell r="N256">
            <v>12373859</v>
          </cell>
          <cell r="O256">
            <v>0.80634047322702784</v>
          </cell>
          <cell r="P256">
            <v>117168.6</v>
          </cell>
          <cell r="Q256">
            <v>7.6352724215904137</v>
          </cell>
        </row>
        <row r="257">
          <cell r="B257" t="str">
            <v>96-97</v>
          </cell>
          <cell r="C257">
            <v>2967.5</v>
          </cell>
          <cell r="D257">
            <v>16290</v>
          </cell>
          <cell r="E257">
            <v>16139.499999999998</v>
          </cell>
          <cell r="F257">
            <v>99.076120319214226</v>
          </cell>
          <cell r="G257">
            <v>0</v>
          </cell>
          <cell r="H257">
            <v>62.086223278823468</v>
          </cell>
          <cell r="I257">
            <v>1583.0000000000002</v>
          </cell>
          <cell r="J257">
            <v>9.8082344558381642</v>
          </cell>
          <cell r="K257">
            <v>0</v>
          </cell>
          <cell r="L257">
            <v>0</v>
          </cell>
          <cell r="M257">
            <v>0</v>
          </cell>
          <cell r="N257">
            <v>12828678.199999999</v>
          </cell>
          <cell r="O257">
            <v>0.79486218284333476</v>
          </cell>
          <cell r="P257">
            <v>81029.600000000006</v>
          </cell>
          <cell r="Q257">
            <v>5.0205768456271889</v>
          </cell>
        </row>
        <row r="258">
          <cell r="B258" t="str">
            <v>97-98</v>
          </cell>
          <cell r="C258">
            <v>2967.5</v>
          </cell>
          <cell r="D258">
            <v>16480</v>
          </cell>
          <cell r="E258">
            <v>17117.557999999997</v>
          </cell>
          <cell r="F258">
            <v>103.86867718446601</v>
          </cell>
          <cell r="G258">
            <v>0</v>
          </cell>
          <cell r="H258">
            <v>65.848664950971894</v>
          </cell>
          <cell r="I258">
            <v>1689.0150000000001</v>
          </cell>
          <cell r="J258">
            <v>9.8671492744467422</v>
          </cell>
          <cell r="K258">
            <v>0</v>
          </cell>
          <cell r="L258">
            <v>0</v>
          </cell>
          <cell r="M258">
            <v>0</v>
          </cell>
          <cell r="N258">
            <v>13509483.6</v>
          </cell>
          <cell r="O258">
            <v>0.78921792465958063</v>
          </cell>
          <cell r="P258">
            <v>62038.400000000001</v>
          </cell>
          <cell r="Q258">
            <v>3.6242552822078951</v>
          </cell>
        </row>
        <row r="259">
          <cell r="B259" t="str">
            <v>98-99</v>
          </cell>
          <cell r="C259">
            <v>2967.5</v>
          </cell>
          <cell r="D259">
            <v>16820</v>
          </cell>
          <cell r="E259">
            <v>17701.066000000003</v>
          </cell>
          <cell r="F259">
            <v>105.23820451843046</v>
          </cell>
          <cell r="G259">
            <v>0</v>
          </cell>
          <cell r="H259">
            <v>68.093332256215561</v>
          </cell>
          <cell r="I259">
            <v>1713.68</v>
          </cell>
          <cell r="J259">
            <v>9.6812248482661989</v>
          </cell>
          <cell r="K259">
            <v>0</v>
          </cell>
          <cell r="L259">
            <v>0</v>
          </cell>
          <cell r="M259">
            <v>0</v>
          </cell>
          <cell r="N259">
            <v>13872961</v>
          </cell>
          <cell r="O259">
            <v>0.78373590607480914</v>
          </cell>
          <cell r="P259">
            <v>47361.2</v>
          </cell>
          <cell r="Q259">
            <v>2.6756128698689667</v>
          </cell>
        </row>
        <row r="260">
          <cell r="B260" t="str">
            <v>99-00</v>
          </cell>
          <cell r="C260">
            <v>3387.5</v>
          </cell>
          <cell r="D260">
            <v>18240</v>
          </cell>
          <cell r="E260">
            <v>19305.5</v>
          </cell>
          <cell r="F260">
            <v>106.2</v>
          </cell>
          <cell r="G260">
            <v>0</v>
          </cell>
          <cell r="H260">
            <v>0</v>
          </cell>
          <cell r="I260">
            <v>1877.8</v>
          </cell>
          <cell r="J260">
            <v>9.7267618036310903</v>
          </cell>
          <cell r="K260">
            <v>0</v>
          </cell>
          <cell r="L260">
            <v>0</v>
          </cell>
          <cell r="M260">
            <v>0</v>
          </cell>
          <cell r="N260">
            <v>14983496.6</v>
          </cell>
        </row>
        <row r="261">
          <cell r="B261" t="str">
            <v>00-01</v>
          </cell>
          <cell r="C261">
            <v>3387.5</v>
          </cell>
          <cell r="D261">
            <v>21070</v>
          </cell>
          <cell r="E261">
            <v>19626.939999999999</v>
          </cell>
          <cell r="F261">
            <v>92.93</v>
          </cell>
          <cell r="G261">
            <v>0</v>
          </cell>
          <cell r="H261">
            <v>0</v>
          </cell>
          <cell r="I261">
            <v>1909.7</v>
          </cell>
          <cell r="J261">
            <v>9.7299935700623745</v>
          </cell>
          <cell r="K261">
            <v>0</v>
          </cell>
          <cell r="L261">
            <v>0</v>
          </cell>
          <cell r="M261">
            <v>0</v>
          </cell>
          <cell r="N261">
            <v>15354781.199999999</v>
          </cell>
        </row>
        <row r="262">
          <cell r="A262" t="str">
            <v>Average last 5 years</v>
          </cell>
          <cell r="B262">
            <v>0</v>
          </cell>
          <cell r="C262">
            <v>0</v>
          </cell>
          <cell r="D262">
            <v>17780</v>
          </cell>
          <cell r="E262">
            <v>17978.112799999999</v>
          </cell>
          <cell r="F262">
            <v>101.46260040442215</v>
          </cell>
          <cell r="G262">
            <v>0</v>
          </cell>
          <cell r="H262">
            <v>0</v>
          </cell>
          <cell r="I262">
            <v>1754.6390000000004</v>
          </cell>
          <cell r="J262">
            <v>9.7626727904489137</v>
          </cell>
        </row>
        <row r="263">
          <cell r="A263" t="str">
            <v>STATE  LOAD  DESPATCH  CENTRE  M.P.E.B.  JABALPUR</v>
          </cell>
        </row>
        <row r="264">
          <cell r="A264" t="str">
            <v>CHAMBAL COMPLEX</v>
          </cell>
        </row>
        <row r="265">
          <cell r="A265" t="str">
            <v>STATION NAME</v>
          </cell>
          <cell r="B265" t="str">
            <v>YEAR</v>
          </cell>
          <cell r="C265" t="str">
            <v>CAPACITY</v>
          </cell>
          <cell r="D265" t="str">
            <v>TARGET</v>
          </cell>
          <cell r="E265" t="str">
            <v>ACTUAL GENE.</v>
          </cell>
          <cell r="F265" t="str">
            <v>ACHIEVE-MENT</v>
          </cell>
          <cell r="G265" t="str">
            <v>AUXILIARY CONSUMPTION</v>
          </cell>
          <cell r="H265">
            <v>0</v>
          </cell>
          <cell r="I265" t="str">
            <v>MAXIMUM DEMAND</v>
          </cell>
          <cell r="J265" t="str">
            <v>WATER INFLOW</v>
          </cell>
          <cell r="K265" t="str">
            <v>WATER CONSUMED</v>
          </cell>
          <cell r="L265" t="str">
            <v>WATER CONSUMED</v>
          </cell>
          <cell r="M265" t="str">
            <v>LEVEL AT THE END</v>
          </cell>
          <cell r="N265" t="str">
            <v>MAXIMUM LEVEL</v>
          </cell>
          <cell r="O265">
            <v>0</v>
          </cell>
          <cell r="P265" t="str">
            <v>MINIMUM LEVEL</v>
          </cell>
        </row>
        <row r="266">
          <cell r="C266" t="str">
            <v>MW</v>
          </cell>
          <cell r="D266" t="str">
            <v>MKwh</v>
          </cell>
          <cell r="E266" t="str">
            <v>MKwh</v>
          </cell>
          <cell r="F266" t="str">
            <v>%</v>
          </cell>
          <cell r="G266" t="str">
            <v>MKwh</v>
          </cell>
          <cell r="H266" t="str">
            <v>%</v>
          </cell>
          <cell r="I266" t="str">
            <v>MW</v>
          </cell>
          <cell r="J266" t="str">
            <v>MAFT</v>
          </cell>
          <cell r="K266" t="str">
            <v>MCM</v>
          </cell>
          <cell r="L266" t="str">
            <v>MCM</v>
          </cell>
          <cell r="M266" t="str">
            <v>FT / M</v>
          </cell>
          <cell r="N266" t="str">
            <v>FT / M</v>
          </cell>
          <cell r="O266" t="str">
            <v>DATE</v>
          </cell>
          <cell r="P266" t="str">
            <v>FT / M</v>
          </cell>
          <cell r="Q266" t="str">
            <v>DATE</v>
          </cell>
        </row>
        <row r="267">
          <cell r="A267" t="str">
            <v>GANDHISAGAR</v>
          </cell>
          <cell r="B267" t="str">
            <v>88-89</v>
          </cell>
          <cell r="C267">
            <v>115</v>
          </cell>
          <cell r="D267">
            <v>415</v>
          </cell>
          <cell r="E267">
            <v>381</v>
          </cell>
          <cell r="F267">
            <v>91.807228915662648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B268" t="str">
            <v>89-90</v>
          </cell>
          <cell r="C268">
            <v>115</v>
          </cell>
          <cell r="D268">
            <v>415</v>
          </cell>
          <cell r="E268">
            <v>236.14</v>
          </cell>
          <cell r="F268">
            <v>56.901204819277112</v>
          </cell>
          <cell r="G268">
            <v>2</v>
          </cell>
          <cell r="H268">
            <v>0.84695519607012792</v>
          </cell>
          <cell r="I268">
            <v>106</v>
          </cell>
          <cell r="J268">
            <v>1.84</v>
          </cell>
          <cell r="K268">
            <v>2.2999999999999998</v>
          </cell>
          <cell r="L268">
            <v>2.2999999999999998</v>
          </cell>
          <cell r="M268">
            <v>1239.9000000000001</v>
          </cell>
          <cell r="N268">
            <v>1275.9000000000001</v>
          </cell>
          <cell r="O268" t="str">
            <v>26.09.89</v>
          </cell>
          <cell r="P268">
            <v>1240</v>
          </cell>
          <cell r="Q268" t="str">
            <v>31.03.90</v>
          </cell>
        </row>
        <row r="269">
          <cell r="B269" t="str">
            <v>90-91</v>
          </cell>
          <cell r="C269">
            <v>115</v>
          </cell>
          <cell r="D269">
            <v>370</v>
          </cell>
          <cell r="E269">
            <v>324.77999999999997</v>
          </cell>
          <cell r="F269">
            <v>87.778378378378363</v>
          </cell>
          <cell r="G269">
            <v>1</v>
          </cell>
          <cell r="H269">
            <v>0.30790073280374408</v>
          </cell>
          <cell r="I269">
            <v>116</v>
          </cell>
          <cell r="J269">
            <v>5.72</v>
          </cell>
          <cell r="K269">
            <v>2.36</v>
          </cell>
          <cell r="L269">
            <v>2.36</v>
          </cell>
          <cell r="M269">
            <v>1291.3900000000001</v>
          </cell>
          <cell r="N269">
            <v>1308.78</v>
          </cell>
          <cell r="O269" t="str">
            <v>21.10.90</v>
          </cell>
          <cell r="P269">
            <v>1234.92</v>
          </cell>
          <cell r="Q269" t="str">
            <v>27.06.90</v>
          </cell>
        </row>
        <row r="270">
          <cell r="B270" t="str">
            <v>91-92</v>
          </cell>
          <cell r="C270">
            <v>115</v>
          </cell>
          <cell r="D270">
            <v>370</v>
          </cell>
          <cell r="E270">
            <v>511.23</v>
          </cell>
          <cell r="F270">
            <v>138.17027027027027</v>
          </cell>
          <cell r="G270">
            <v>1</v>
          </cell>
          <cell r="H270">
            <v>0.19560667409972027</v>
          </cell>
          <cell r="I270">
            <v>110</v>
          </cell>
          <cell r="J270">
            <v>4.84</v>
          </cell>
          <cell r="K270">
            <v>2.68</v>
          </cell>
          <cell r="L270">
            <v>2.68</v>
          </cell>
          <cell r="M270">
            <v>1284.51</v>
          </cell>
          <cell r="N270">
            <v>1307.8499999999999</v>
          </cell>
          <cell r="O270" t="str">
            <v>05.09.91</v>
          </cell>
          <cell r="P270">
            <v>1280.07</v>
          </cell>
          <cell r="Q270" t="str">
            <v>21.07.91</v>
          </cell>
        </row>
        <row r="271">
          <cell r="B271" t="str">
            <v>92-93</v>
          </cell>
          <cell r="C271">
            <v>115</v>
          </cell>
          <cell r="D271">
            <v>400</v>
          </cell>
          <cell r="E271">
            <v>313.02</v>
          </cell>
          <cell r="F271">
            <v>78.254999999999995</v>
          </cell>
          <cell r="G271">
            <v>1</v>
          </cell>
          <cell r="H271">
            <v>0.31946840457478759</v>
          </cell>
          <cell r="I271">
            <v>109</v>
          </cell>
          <cell r="J271">
            <v>1.41</v>
          </cell>
          <cell r="K271">
            <v>2.74</v>
          </cell>
          <cell r="L271">
            <v>2.74</v>
          </cell>
          <cell r="M271">
            <v>1253.5</v>
          </cell>
          <cell r="N271">
            <v>1284.5</v>
          </cell>
          <cell r="O271" t="str">
            <v>17.10.92</v>
          </cell>
          <cell r="P271">
            <v>1272.3599999999999</v>
          </cell>
          <cell r="Q271" t="str">
            <v>26.07.92</v>
          </cell>
        </row>
        <row r="272">
          <cell r="B272" t="str">
            <v>93-94</v>
          </cell>
          <cell r="C272">
            <v>115</v>
          </cell>
          <cell r="D272">
            <v>500</v>
          </cell>
          <cell r="E272">
            <v>313.91899999999998</v>
          </cell>
          <cell r="F272">
            <v>62.783799999999992</v>
          </cell>
          <cell r="G272">
            <v>0.98</v>
          </cell>
          <cell r="H272">
            <v>0.31218244196751394</v>
          </cell>
          <cell r="I272">
            <v>110</v>
          </cell>
          <cell r="J272">
            <v>3.47</v>
          </cell>
          <cell r="K272">
            <v>2.6967169421487602</v>
          </cell>
          <cell r="L272">
            <v>2.6967169421487602</v>
          </cell>
          <cell r="M272">
            <v>1250.8900000000001</v>
          </cell>
          <cell r="N272">
            <v>1288.68</v>
          </cell>
          <cell r="O272" t="str">
            <v>06.10.93</v>
          </cell>
          <cell r="P272">
            <v>1248.72</v>
          </cell>
          <cell r="Q272" t="str">
            <v>19.06.93</v>
          </cell>
        </row>
        <row r="273">
          <cell r="B273" t="str">
            <v>94-95</v>
          </cell>
          <cell r="C273">
            <v>115</v>
          </cell>
          <cell r="D273">
            <v>415</v>
          </cell>
          <cell r="E273">
            <v>364.2</v>
          </cell>
          <cell r="F273">
            <v>87.759036144578317</v>
          </cell>
          <cell r="G273">
            <v>1</v>
          </cell>
          <cell r="H273">
            <v>0.27457440966501923</v>
          </cell>
          <cell r="I273">
            <v>116</v>
          </cell>
          <cell r="J273">
            <v>7.0490000000000004</v>
          </cell>
          <cell r="K273">
            <v>2.7308310376492195</v>
          </cell>
          <cell r="L273">
            <v>2.7308310376492195</v>
          </cell>
          <cell r="M273">
            <v>1295.7</v>
          </cell>
          <cell r="N273">
            <v>1311.25</v>
          </cell>
          <cell r="O273" t="str">
            <v>19.09.94</v>
          </cell>
          <cell r="P273">
            <v>1245.75</v>
          </cell>
          <cell r="Q273" t="str">
            <v>12.06.94</v>
          </cell>
        </row>
        <row r="274">
          <cell r="B274" t="str">
            <v>95-96</v>
          </cell>
          <cell r="C274">
            <v>115</v>
          </cell>
          <cell r="D274">
            <v>370</v>
          </cell>
          <cell r="E274">
            <v>572.9</v>
          </cell>
          <cell r="F274">
            <v>154.83783783783784</v>
          </cell>
          <cell r="G274">
            <v>1</v>
          </cell>
          <cell r="H274">
            <v>0.17455053237912377</v>
          </cell>
          <cell r="I274">
            <v>116</v>
          </cell>
          <cell r="J274">
            <v>4.3171999999999997</v>
          </cell>
          <cell r="K274">
            <v>4.3120504009163803</v>
          </cell>
          <cell r="L274">
            <v>4.3120504009163803</v>
          </cell>
          <cell r="M274">
            <v>1288.95</v>
          </cell>
          <cell r="N274">
            <v>1308.9100000000001</v>
          </cell>
          <cell r="O274" t="str">
            <v>09.09.95</v>
          </cell>
          <cell r="P274">
            <v>1282.1099999999999</v>
          </cell>
          <cell r="Q274" t="str">
            <v>17.07.95</v>
          </cell>
        </row>
        <row r="275">
          <cell r="B275" t="str">
            <v>96-97</v>
          </cell>
          <cell r="C275">
            <v>115</v>
          </cell>
          <cell r="D275">
            <v>400</v>
          </cell>
          <cell r="E275">
            <v>565.4</v>
          </cell>
          <cell r="F275">
            <v>141.35</v>
          </cell>
          <cell r="G275">
            <v>0.9</v>
          </cell>
          <cell r="H275">
            <v>0.1591793420587195</v>
          </cell>
          <cell r="I275">
            <v>111</v>
          </cell>
          <cell r="J275">
            <v>7.9</v>
          </cell>
          <cell r="K275">
            <v>4.3</v>
          </cell>
          <cell r="L275">
            <v>4.3</v>
          </cell>
          <cell r="M275">
            <v>1291.08</v>
          </cell>
          <cell r="N275">
            <v>1311.66</v>
          </cell>
          <cell r="O275" t="str">
            <v>17.09.96</v>
          </cell>
          <cell r="P275">
            <v>1277.9000000000001</v>
          </cell>
          <cell r="Q275" t="str">
            <v>21.07.96</v>
          </cell>
        </row>
        <row r="276">
          <cell r="B276" t="str">
            <v>97-98</v>
          </cell>
          <cell r="C276">
            <v>115</v>
          </cell>
          <cell r="D276">
            <v>400</v>
          </cell>
          <cell r="E276">
            <v>430.78</v>
          </cell>
          <cell r="F276">
            <v>107.69499999999999</v>
          </cell>
          <cell r="G276">
            <v>0.92900000000000005</v>
          </cell>
          <cell r="H276">
            <v>0.21565532290264175</v>
          </cell>
          <cell r="I276">
            <v>115</v>
          </cell>
          <cell r="J276">
            <v>4.5</v>
          </cell>
          <cell r="K276">
            <v>3.26</v>
          </cell>
          <cell r="L276">
            <v>0</v>
          </cell>
          <cell r="M276">
            <v>1295.8</v>
          </cell>
          <cell r="N276">
            <v>1308.46</v>
          </cell>
          <cell r="O276" t="str">
            <v>08.10.97</v>
          </cell>
          <cell r="P276">
            <v>1279.8800000000001</v>
          </cell>
          <cell r="Q276" t="str">
            <v>05.07.97</v>
          </cell>
        </row>
        <row r="277">
          <cell r="B277" t="str">
            <v>98-99</v>
          </cell>
          <cell r="C277">
            <v>115</v>
          </cell>
          <cell r="D277">
            <v>450</v>
          </cell>
          <cell r="E277">
            <v>539.29999999999995</v>
          </cell>
          <cell r="F277">
            <v>119.84444444444443</v>
          </cell>
          <cell r="G277">
            <v>0.9</v>
          </cell>
          <cell r="H277">
            <v>0.16688299647691454</v>
          </cell>
          <cell r="I277">
            <v>115</v>
          </cell>
          <cell r="J277">
            <v>2.7</v>
          </cell>
          <cell r="K277">
            <v>4.4000000000000004</v>
          </cell>
          <cell r="L277">
            <v>0</v>
          </cell>
          <cell r="M277">
            <v>1272.98</v>
          </cell>
          <cell r="N277">
            <v>1300.0899999999999</v>
          </cell>
          <cell r="O277" t="str">
            <v>03.10.98</v>
          </cell>
          <cell r="P277">
            <v>1273.28</v>
          </cell>
          <cell r="Q277" t="str">
            <v>30.03.99</v>
          </cell>
        </row>
        <row r="278">
          <cell r="B278" t="str">
            <v>99-00</v>
          </cell>
          <cell r="C278">
            <v>115</v>
          </cell>
          <cell r="D278">
            <v>450</v>
          </cell>
          <cell r="E278">
            <v>344.6</v>
          </cell>
          <cell r="F278">
            <v>76.599999999999994</v>
          </cell>
          <cell r="G278">
            <v>0.8</v>
          </cell>
          <cell r="H278">
            <v>0.23215322112594311</v>
          </cell>
          <cell r="I278">
            <v>110</v>
          </cell>
          <cell r="J278">
            <v>3.9569999999999999</v>
          </cell>
          <cell r="K278">
            <v>3.6440000000000001</v>
          </cell>
          <cell r="L278">
            <v>0</v>
          </cell>
          <cell r="M278">
            <v>1265.2</v>
          </cell>
          <cell r="N278">
            <v>1291.43</v>
          </cell>
          <cell r="O278">
            <v>0</v>
          </cell>
          <cell r="P278">
            <v>1263.98</v>
          </cell>
        </row>
        <row r="279">
          <cell r="B279" t="str">
            <v>00-01</v>
          </cell>
          <cell r="C279">
            <v>115</v>
          </cell>
          <cell r="D279">
            <v>425</v>
          </cell>
          <cell r="E279">
            <v>104.2</v>
          </cell>
          <cell r="F279">
            <v>24.52</v>
          </cell>
          <cell r="G279">
            <v>0.94</v>
          </cell>
          <cell r="H279">
            <v>0.90211132437619956</v>
          </cell>
          <cell r="I279">
            <v>100</v>
          </cell>
          <cell r="J279">
            <v>0.76</v>
          </cell>
          <cell r="K279">
            <v>1.06</v>
          </cell>
          <cell r="L279">
            <v>0</v>
          </cell>
          <cell r="M279">
            <v>1248.69</v>
          </cell>
        </row>
        <row r="280">
          <cell r="A280" t="str">
            <v>Average last 5 years</v>
          </cell>
          <cell r="B280">
            <v>0</v>
          </cell>
          <cell r="C280">
            <v>0</v>
          </cell>
          <cell r="D280">
            <v>414</v>
          </cell>
          <cell r="E280">
            <v>490.596</v>
          </cell>
          <cell r="F280">
            <v>120.06545645645645</v>
          </cell>
          <cell r="G280">
            <v>0.90579999999999994</v>
          </cell>
          <cell r="H280">
            <v>0.18968428298866855</v>
          </cell>
          <cell r="I280">
            <v>113.4</v>
          </cell>
          <cell r="J280">
            <v>4.6748399999999997</v>
          </cell>
          <cell r="K280">
            <v>4.1952100801832763</v>
          </cell>
          <cell r="L280">
            <v>1.7224100801832762</v>
          </cell>
          <cell r="M280">
            <v>1282.8019999999999</v>
          </cell>
          <cell r="N280">
            <v>1308.0740000000001</v>
          </cell>
          <cell r="O280">
            <v>0</v>
          </cell>
          <cell r="P280">
            <v>1271.7839999999999</v>
          </cell>
          <cell r="Q280">
            <v>0</v>
          </cell>
        </row>
        <row r="281">
          <cell r="A281" t="str">
            <v>R.P.SAGAR</v>
          </cell>
          <cell r="B281" t="str">
            <v>88-89</v>
          </cell>
          <cell r="C281">
            <v>172</v>
          </cell>
          <cell r="D281">
            <v>500</v>
          </cell>
          <cell r="E281">
            <v>435</v>
          </cell>
          <cell r="F281">
            <v>87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</row>
        <row r="282">
          <cell r="B282" t="str">
            <v>89-90</v>
          </cell>
          <cell r="C282">
            <v>172</v>
          </cell>
          <cell r="D282">
            <v>500</v>
          </cell>
          <cell r="E282">
            <v>374</v>
          </cell>
          <cell r="F282">
            <v>74.8</v>
          </cell>
          <cell r="G282">
            <v>5</v>
          </cell>
          <cell r="H282">
            <v>1.42</v>
          </cell>
          <cell r="I282">
            <v>172</v>
          </cell>
          <cell r="J282">
            <v>0</v>
          </cell>
          <cell r="K282">
            <v>2.2799999999999998</v>
          </cell>
          <cell r="L282">
            <v>2.2799999999999998</v>
          </cell>
          <cell r="M282">
            <v>1126.9000000000001</v>
          </cell>
          <cell r="N282">
            <v>1145.7</v>
          </cell>
          <cell r="O282" t="str">
            <v>07.08.89</v>
          </cell>
          <cell r="P282">
            <v>1126.9000000000001</v>
          </cell>
          <cell r="Q282" t="str">
            <v>31.03.90</v>
          </cell>
        </row>
        <row r="283">
          <cell r="B283" t="str">
            <v>90-91</v>
          </cell>
          <cell r="C283">
            <v>172</v>
          </cell>
          <cell r="D283">
            <v>440</v>
          </cell>
          <cell r="E283">
            <v>330.9</v>
          </cell>
          <cell r="F283">
            <v>75.209999999999994</v>
          </cell>
          <cell r="G283">
            <v>1.5</v>
          </cell>
          <cell r="H283">
            <v>0.45330915684496831</v>
          </cell>
          <cell r="I283">
            <v>172</v>
          </cell>
          <cell r="J283">
            <v>0</v>
          </cell>
          <cell r="K283">
            <v>2.2400000000000002</v>
          </cell>
          <cell r="L283">
            <v>2.2400000000000002</v>
          </cell>
          <cell r="M283">
            <v>1136.33</v>
          </cell>
          <cell r="N283">
            <v>1143.5</v>
          </cell>
          <cell r="O283" t="str">
            <v>10.10.90</v>
          </cell>
          <cell r="P283">
            <v>1126.0999999999999</v>
          </cell>
          <cell r="Q283" t="str">
            <v>26.05.90</v>
          </cell>
        </row>
        <row r="284">
          <cell r="B284" t="str">
            <v>91-92</v>
          </cell>
          <cell r="C284">
            <v>172</v>
          </cell>
          <cell r="D284">
            <v>440</v>
          </cell>
          <cell r="E284">
            <v>630.09</v>
          </cell>
          <cell r="F284">
            <v>143.19999999999999</v>
          </cell>
          <cell r="G284">
            <v>4.3</v>
          </cell>
          <cell r="H284">
            <v>0.68244219079813995</v>
          </cell>
          <cell r="I284">
            <v>180</v>
          </cell>
          <cell r="J284">
            <v>0</v>
          </cell>
          <cell r="K284">
            <v>4.18</v>
          </cell>
          <cell r="L284">
            <v>4.18</v>
          </cell>
          <cell r="M284">
            <v>1141.1099999999999</v>
          </cell>
          <cell r="N284">
            <v>1156.2</v>
          </cell>
          <cell r="O284" t="str">
            <v>01.09.91</v>
          </cell>
          <cell r="P284">
            <v>1136.3</v>
          </cell>
          <cell r="Q284" t="str">
            <v>01.04.91</v>
          </cell>
        </row>
        <row r="285">
          <cell r="B285" t="str">
            <v>92-93</v>
          </cell>
          <cell r="C285">
            <v>172</v>
          </cell>
          <cell r="D285">
            <v>450</v>
          </cell>
          <cell r="E285">
            <v>535.69000000000005</v>
          </cell>
          <cell r="F285">
            <v>119.04222222222224</v>
          </cell>
          <cell r="G285">
            <v>4.0999999999999996</v>
          </cell>
          <cell r="H285">
            <v>0.76536803001736065</v>
          </cell>
          <cell r="I285">
            <v>172</v>
          </cell>
          <cell r="J285">
            <v>0</v>
          </cell>
          <cell r="K285">
            <v>3.41</v>
          </cell>
          <cell r="L285">
            <v>3.41</v>
          </cell>
          <cell r="M285">
            <v>1130.4000000000001</v>
          </cell>
          <cell r="N285">
            <v>1154.0999999999999</v>
          </cell>
          <cell r="O285" t="str">
            <v>28.05.92</v>
          </cell>
          <cell r="P285">
            <v>1130.2</v>
          </cell>
          <cell r="Q285" t="str">
            <v>31.03.92</v>
          </cell>
        </row>
        <row r="286">
          <cell r="B286" t="str">
            <v>93-94</v>
          </cell>
          <cell r="C286">
            <v>172</v>
          </cell>
          <cell r="D286">
            <v>615</v>
          </cell>
          <cell r="E286">
            <v>395.6628</v>
          </cell>
          <cell r="F286">
            <v>64.335414634146346</v>
          </cell>
          <cell r="G286">
            <v>8.6999999999999993</v>
          </cell>
          <cell r="H286">
            <v>2.1988420442861951</v>
          </cell>
          <cell r="I286">
            <v>172</v>
          </cell>
          <cell r="J286">
            <v>0</v>
          </cell>
          <cell r="K286">
            <v>3.2350257116620753</v>
          </cell>
          <cell r="L286">
            <v>3.2350257116620753</v>
          </cell>
          <cell r="M286">
            <v>1127.81</v>
          </cell>
          <cell r="N286">
            <v>1135.75</v>
          </cell>
          <cell r="O286" t="str">
            <v>09.08.93</v>
          </cell>
          <cell r="P286">
            <v>1127.6300000000001</v>
          </cell>
          <cell r="Q286" t="str">
            <v>31.03.94</v>
          </cell>
        </row>
        <row r="287">
          <cell r="B287" t="str">
            <v>94-95</v>
          </cell>
          <cell r="C287">
            <v>172</v>
          </cell>
          <cell r="D287">
            <v>470</v>
          </cell>
          <cell r="E287">
            <v>595.9</v>
          </cell>
          <cell r="F287">
            <v>126.78723404255319</v>
          </cell>
          <cell r="G287">
            <v>7.9</v>
          </cell>
          <cell r="H287">
            <v>1.3257257929182749</v>
          </cell>
          <cell r="I287">
            <v>172</v>
          </cell>
          <cell r="J287">
            <v>0</v>
          </cell>
          <cell r="K287">
            <v>0</v>
          </cell>
          <cell r="L287">
            <v>0</v>
          </cell>
          <cell r="M287">
            <v>1125.7</v>
          </cell>
          <cell r="N287">
            <v>1153.6099999999999</v>
          </cell>
          <cell r="O287" t="str">
            <v>19.09.94</v>
          </cell>
          <cell r="P287">
            <v>1124.9000000000001</v>
          </cell>
          <cell r="Q287" t="str">
            <v>25.03.95</v>
          </cell>
        </row>
        <row r="288">
          <cell r="B288" t="str">
            <v>95-96</v>
          </cell>
          <cell r="C288">
            <v>172</v>
          </cell>
          <cell r="D288">
            <v>390</v>
          </cell>
          <cell r="E288">
            <v>625.20000000000005</v>
          </cell>
          <cell r="F288">
            <v>160.30769230769232</v>
          </cell>
          <cell r="G288">
            <v>8.3000000000000007</v>
          </cell>
          <cell r="H288">
            <v>1.327575175943698</v>
          </cell>
          <cell r="I288">
            <v>180</v>
          </cell>
          <cell r="J288">
            <v>0</v>
          </cell>
          <cell r="K288">
            <v>4.0110422405876953</v>
          </cell>
          <cell r="L288">
            <v>4.0110422405876953</v>
          </cell>
          <cell r="M288">
            <v>1131.05</v>
          </cell>
          <cell r="N288">
            <v>1155.0899999999999</v>
          </cell>
          <cell r="O288" t="str">
            <v>14.09.95</v>
          </cell>
          <cell r="P288">
            <v>1125.55</v>
          </cell>
          <cell r="Q288" t="str">
            <v>03.04.95</v>
          </cell>
        </row>
        <row r="289">
          <cell r="B289" t="str">
            <v>96-97</v>
          </cell>
          <cell r="C289">
            <v>172</v>
          </cell>
          <cell r="D289">
            <v>460</v>
          </cell>
          <cell r="E289">
            <v>692.7</v>
          </cell>
          <cell r="F289">
            <v>150.58695652173913</v>
          </cell>
          <cell r="G289">
            <v>5.5</v>
          </cell>
          <cell r="H289">
            <v>0.79399451421971989</v>
          </cell>
          <cell r="I289">
            <v>172</v>
          </cell>
          <cell r="J289">
            <v>0</v>
          </cell>
          <cell r="K289">
            <v>4.5</v>
          </cell>
          <cell r="L289">
            <v>4.5</v>
          </cell>
          <cell r="M289">
            <v>1145</v>
          </cell>
          <cell r="N289">
            <v>1157.3800000000001</v>
          </cell>
          <cell r="O289" t="str">
            <v>16.09.96</v>
          </cell>
          <cell r="P289">
            <v>1130.44</v>
          </cell>
          <cell r="Q289" t="str">
            <v>17.05.96</v>
          </cell>
        </row>
        <row r="290">
          <cell r="B290" t="str">
            <v>97-98</v>
          </cell>
          <cell r="C290">
            <v>172</v>
          </cell>
          <cell r="D290">
            <v>460</v>
          </cell>
          <cell r="E290">
            <v>549.24</v>
          </cell>
          <cell r="F290">
            <v>119.4</v>
          </cell>
          <cell r="G290">
            <v>5.84</v>
          </cell>
          <cell r="H290">
            <v>1.0632874517515112</v>
          </cell>
          <cell r="I290">
            <v>172</v>
          </cell>
          <cell r="J290">
            <v>0</v>
          </cell>
          <cell r="K290">
            <v>3.74</v>
          </cell>
          <cell r="L290">
            <v>0</v>
          </cell>
          <cell r="M290">
            <v>1137.04</v>
          </cell>
          <cell r="N290">
            <v>1152.71</v>
          </cell>
          <cell r="O290" t="str">
            <v>25.05.97</v>
          </cell>
          <cell r="P290">
            <v>1136.72</v>
          </cell>
          <cell r="Q290" t="str">
            <v>20.03.98</v>
          </cell>
        </row>
        <row r="291">
          <cell r="B291" t="str">
            <v>98-99</v>
          </cell>
          <cell r="C291">
            <v>172</v>
          </cell>
          <cell r="D291">
            <v>520</v>
          </cell>
          <cell r="E291">
            <v>554.29999999999995</v>
          </cell>
          <cell r="F291">
            <v>106.59615384615383</v>
          </cell>
          <cell r="G291">
            <v>7.1</v>
          </cell>
          <cell r="H291">
            <v>1.2808948222983945</v>
          </cell>
          <cell r="I291">
            <v>172</v>
          </cell>
          <cell r="J291">
            <v>0</v>
          </cell>
          <cell r="K291">
            <v>4</v>
          </cell>
          <cell r="L291">
            <v>0</v>
          </cell>
          <cell r="M291">
            <v>1139.9100000000001</v>
          </cell>
          <cell r="N291">
            <v>1140.98</v>
          </cell>
          <cell r="O291" t="str">
            <v>28.04.98</v>
          </cell>
          <cell r="P291">
            <v>1133.1500000000001</v>
          </cell>
          <cell r="Q291" t="str">
            <v>28.06.98</v>
          </cell>
        </row>
        <row r="292">
          <cell r="B292" t="str">
            <v>99-00</v>
          </cell>
          <cell r="C292">
            <v>172</v>
          </cell>
          <cell r="D292">
            <v>520</v>
          </cell>
          <cell r="E292">
            <v>479.5</v>
          </cell>
          <cell r="F292">
            <v>92.2</v>
          </cell>
          <cell r="G292">
            <v>6.8</v>
          </cell>
          <cell r="H292">
            <v>1.4181438998957248</v>
          </cell>
          <cell r="I292">
            <v>172</v>
          </cell>
          <cell r="J292">
            <v>0</v>
          </cell>
          <cell r="K292">
            <v>0</v>
          </cell>
          <cell r="L292">
            <v>0</v>
          </cell>
          <cell r="M292">
            <v>1134.51</v>
          </cell>
          <cell r="N292">
            <v>1143.3399999999999</v>
          </cell>
          <cell r="O292">
            <v>0</v>
          </cell>
          <cell r="P292">
            <v>1131.68</v>
          </cell>
        </row>
        <row r="293">
          <cell r="B293" t="str">
            <v>00-01</v>
          </cell>
          <cell r="C293">
            <v>172</v>
          </cell>
          <cell r="D293">
            <v>475</v>
          </cell>
          <cell r="E293">
            <v>182.92</v>
          </cell>
          <cell r="F293">
            <v>38.51</v>
          </cell>
          <cell r="G293">
            <v>4.72</v>
          </cell>
          <cell r="H293">
            <v>2.580363000218675</v>
          </cell>
          <cell r="I293">
            <v>172</v>
          </cell>
          <cell r="J293">
            <v>0</v>
          </cell>
          <cell r="K293">
            <v>0</v>
          </cell>
          <cell r="L293">
            <v>0</v>
          </cell>
          <cell r="M293">
            <v>1130.69</v>
          </cell>
        </row>
        <row r="294">
          <cell r="A294" t="str">
            <v>Average last 5 years</v>
          </cell>
          <cell r="B294">
            <v>0</v>
          </cell>
          <cell r="C294">
            <v>0</v>
          </cell>
          <cell r="D294">
            <v>470</v>
          </cell>
          <cell r="E294">
            <v>580.18799999999999</v>
          </cell>
          <cell r="F294">
            <v>125.81816053511707</v>
          </cell>
          <cell r="G294">
            <v>6.7080000000000002</v>
          </cell>
          <cell r="H294">
            <v>1.1767791728218095</v>
          </cell>
          <cell r="I294">
            <v>173.6</v>
          </cell>
          <cell r="J294">
            <v>0</v>
          </cell>
          <cell r="K294">
            <v>3.2502084481175388</v>
          </cell>
          <cell r="L294">
            <v>1.702208448117539</v>
          </cell>
          <cell r="M294">
            <v>1137.502</v>
          </cell>
          <cell r="N294">
            <v>1151.9540000000002</v>
          </cell>
          <cell r="O294">
            <v>0</v>
          </cell>
          <cell r="P294">
            <v>1130.152</v>
          </cell>
          <cell r="Q294">
            <v>0</v>
          </cell>
        </row>
        <row r="295">
          <cell r="A295" t="str">
            <v>J.SAGAR</v>
          </cell>
          <cell r="B295" t="str">
            <v>88-89</v>
          </cell>
          <cell r="C295">
            <v>99</v>
          </cell>
          <cell r="D295">
            <v>385</v>
          </cell>
          <cell r="E295">
            <v>339</v>
          </cell>
          <cell r="F295">
            <v>88.051948051948045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B296" t="str">
            <v>89-90</v>
          </cell>
          <cell r="C296">
            <v>99</v>
          </cell>
          <cell r="D296">
            <v>385</v>
          </cell>
          <cell r="E296">
            <v>296.37</v>
          </cell>
          <cell r="F296">
            <v>76.98</v>
          </cell>
          <cell r="G296">
            <v>5</v>
          </cell>
          <cell r="H296">
            <v>1.77</v>
          </cell>
          <cell r="I296">
            <v>99</v>
          </cell>
          <cell r="J296">
            <v>0</v>
          </cell>
          <cell r="K296">
            <v>3.05</v>
          </cell>
          <cell r="L296">
            <v>3.05</v>
          </cell>
          <cell r="M296">
            <v>968.2</v>
          </cell>
          <cell r="N296">
            <v>979.9</v>
          </cell>
          <cell r="O296" t="str">
            <v>06.01.90</v>
          </cell>
          <cell r="P296">
            <v>968.1</v>
          </cell>
          <cell r="Q296" t="str">
            <v>31.03.90</v>
          </cell>
        </row>
        <row r="297">
          <cell r="B297" t="str">
            <v>90-91</v>
          </cell>
          <cell r="C297">
            <v>99</v>
          </cell>
          <cell r="D297">
            <v>340</v>
          </cell>
          <cell r="E297">
            <v>261.92</v>
          </cell>
          <cell r="F297">
            <v>77.040000000000006</v>
          </cell>
          <cell r="G297">
            <v>2.5</v>
          </cell>
          <cell r="H297">
            <v>0.95448992058643856</v>
          </cell>
          <cell r="I297">
            <v>99</v>
          </cell>
          <cell r="J297">
            <v>0</v>
          </cell>
          <cell r="K297">
            <v>2.68</v>
          </cell>
          <cell r="L297">
            <v>2.68</v>
          </cell>
          <cell r="M297">
            <v>972.9</v>
          </cell>
          <cell r="N297">
            <v>978.9</v>
          </cell>
          <cell r="O297" t="str">
            <v>26.07.90</v>
          </cell>
          <cell r="P297">
            <v>953.5</v>
          </cell>
          <cell r="Q297" t="str">
            <v>28.06.90</v>
          </cell>
        </row>
        <row r="298">
          <cell r="B298" t="str">
            <v>91-92</v>
          </cell>
          <cell r="C298">
            <v>99</v>
          </cell>
          <cell r="D298">
            <v>340</v>
          </cell>
          <cell r="E298">
            <v>421.01</v>
          </cell>
          <cell r="F298">
            <v>123.83</v>
          </cell>
          <cell r="G298">
            <v>3.3</v>
          </cell>
          <cell r="H298">
            <v>0.78382936272297576</v>
          </cell>
          <cell r="I298">
            <v>100</v>
          </cell>
          <cell r="J298">
            <v>0</v>
          </cell>
          <cell r="K298">
            <v>4.42</v>
          </cell>
          <cell r="L298">
            <v>4.42</v>
          </cell>
          <cell r="M298">
            <v>975.9</v>
          </cell>
          <cell r="N298">
            <v>979.6</v>
          </cell>
          <cell r="O298" t="str">
            <v>02.06.91</v>
          </cell>
          <cell r="P298">
            <v>970</v>
          </cell>
          <cell r="Q298" t="str">
            <v>22.07.91</v>
          </cell>
        </row>
        <row r="299">
          <cell r="B299" t="str">
            <v>92-93</v>
          </cell>
          <cell r="C299">
            <v>99</v>
          </cell>
          <cell r="D299">
            <v>300</v>
          </cell>
          <cell r="E299">
            <v>390.68</v>
          </cell>
          <cell r="F299">
            <v>130.22666666666666</v>
          </cell>
          <cell r="G299">
            <v>3.3</v>
          </cell>
          <cell r="H299">
            <v>0.8446810689054981</v>
          </cell>
          <cell r="I299">
            <v>100</v>
          </cell>
          <cell r="J299">
            <v>0</v>
          </cell>
          <cell r="K299">
            <v>3.59</v>
          </cell>
          <cell r="L299">
            <v>3.59</v>
          </cell>
          <cell r="M299">
            <v>975.5</v>
          </cell>
          <cell r="N299">
            <v>979.4</v>
          </cell>
          <cell r="O299" t="str">
            <v>19.06.92</v>
          </cell>
          <cell r="P299">
            <v>970</v>
          </cell>
          <cell r="Q299" t="str">
            <v>06.12.92</v>
          </cell>
        </row>
        <row r="300">
          <cell r="B300" t="str">
            <v>93-94</v>
          </cell>
          <cell r="C300">
            <v>99</v>
          </cell>
          <cell r="D300">
            <v>385</v>
          </cell>
          <cell r="E300">
            <v>322.71699999999998</v>
          </cell>
          <cell r="F300">
            <v>83.822597402597395</v>
          </cell>
          <cell r="G300">
            <v>5.0999999999999996</v>
          </cell>
          <cell r="H300">
            <v>1.5803319936662772</v>
          </cell>
          <cell r="I300">
            <v>99</v>
          </cell>
          <cell r="J300">
            <v>0</v>
          </cell>
          <cell r="K300">
            <v>3.58</v>
          </cell>
          <cell r="L300">
            <v>3.58</v>
          </cell>
          <cell r="M300">
            <v>971.5</v>
          </cell>
          <cell r="N300">
            <v>979.5</v>
          </cell>
          <cell r="O300" t="str">
            <v>06.03.93</v>
          </cell>
          <cell r="P300">
            <v>970</v>
          </cell>
          <cell r="Q300" t="str">
            <v>13.08.93</v>
          </cell>
        </row>
        <row r="301">
          <cell r="B301" t="str">
            <v>94-95</v>
          </cell>
          <cell r="C301">
            <v>99</v>
          </cell>
          <cell r="D301">
            <v>315</v>
          </cell>
          <cell r="E301">
            <v>444.5</v>
          </cell>
          <cell r="F301">
            <v>141.11111111111111</v>
          </cell>
          <cell r="G301">
            <v>3.3</v>
          </cell>
          <cell r="H301">
            <v>0.74240719910011244</v>
          </cell>
          <cell r="I301">
            <v>99</v>
          </cell>
          <cell r="J301">
            <v>0</v>
          </cell>
          <cell r="K301">
            <v>0</v>
          </cell>
          <cell r="L301">
            <v>0</v>
          </cell>
          <cell r="M301">
            <v>971.7</v>
          </cell>
          <cell r="N301">
            <v>979.9</v>
          </cell>
          <cell r="O301" t="str">
            <v>27.03.95</v>
          </cell>
          <cell r="P301">
            <v>970.4</v>
          </cell>
          <cell r="Q301" t="str">
            <v>12.06.94</v>
          </cell>
        </row>
        <row r="302">
          <cell r="B302" t="str">
            <v>95-96</v>
          </cell>
          <cell r="C302">
            <v>99</v>
          </cell>
          <cell r="D302">
            <v>300</v>
          </cell>
          <cell r="E302">
            <v>444.2</v>
          </cell>
          <cell r="F302">
            <v>148.06666666666666</v>
          </cell>
          <cell r="G302">
            <v>4.9000000000000004</v>
          </cell>
          <cell r="H302">
            <v>1.1031067086897794</v>
          </cell>
          <cell r="I302">
            <v>99</v>
          </cell>
          <cell r="J302">
            <v>0</v>
          </cell>
          <cell r="K302">
            <v>4.5587695133149682</v>
          </cell>
          <cell r="L302">
            <v>4.5587695133149682</v>
          </cell>
          <cell r="M302">
            <v>970.5</v>
          </cell>
          <cell r="N302">
            <v>978.8</v>
          </cell>
          <cell r="O302" t="str">
            <v>28.07.95</v>
          </cell>
          <cell r="P302">
            <v>970.7</v>
          </cell>
          <cell r="Q302" t="str">
            <v>31.03.96</v>
          </cell>
        </row>
        <row r="303">
          <cell r="B303" t="str">
            <v>96-97</v>
          </cell>
          <cell r="C303">
            <v>99</v>
          </cell>
          <cell r="D303">
            <v>300</v>
          </cell>
          <cell r="E303">
            <v>481.4</v>
          </cell>
          <cell r="F303">
            <v>160.46666666666667</v>
          </cell>
          <cell r="G303">
            <v>4.0999999999999996</v>
          </cell>
          <cell r="H303">
            <v>0.85168259243872035</v>
          </cell>
          <cell r="I303">
            <v>99</v>
          </cell>
          <cell r="J303">
            <v>0</v>
          </cell>
          <cell r="K303">
            <v>4.9000000000000004</v>
          </cell>
          <cell r="L303">
            <v>4.9000000000000004</v>
          </cell>
          <cell r="M303">
            <v>971.1</v>
          </cell>
          <cell r="N303">
            <v>979.6</v>
          </cell>
          <cell r="O303" t="str">
            <v>18.09.96</v>
          </cell>
          <cell r="P303">
            <v>970.5</v>
          </cell>
          <cell r="Q303" t="str">
            <v>01.04.96</v>
          </cell>
        </row>
        <row r="304">
          <cell r="B304" t="str">
            <v>97-98</v>
          </cell>
          <cell r="C304">
            <v>99</v>
          </cell>
          <cell r="D304">
            <v>300</v>
          </cell>
          <cell r="E304">
            <v>382.55</v>
          </cell>
          <cell r="F304">
            <v>127.51666666666667</v>
          </cell>
          <cell r="G304">
            <v>4.8120000000000003</v>
          </cell>
          <cell r="H304">
            <v>1.2578747876094629</v>
          </cell>
          <cell r="I304">
            <v>99</v>
          </cell>
          <cell r="J304">
            <v>0</v>
          </cell>
          <cell r="K304">
            <v>4.01</v>
          </cell>
          <cell r="L304">
            <v>0</v>
          </cell>
          <cell r="M304">
            <v>973.5</v>
          </cell>
          <cell r="N304">
            <v>978</v>
          </cell>
          <cell r="O304" t="str">
            <v>03.04.97</v>
          </cell>
          <cell r="P304">
            <v>970</v>
          </cell>
          <cell r="Q304" t="str">
            <v>17.12.97</v>
          </cell>
        </row>
        <row r="305">
          <cell r="B305" t="str">
            <v>98-99</v>
          </cell>
          <cell r="C305">
            <v>99</v>
          </cell>
          <cell r="D305">
            <v>330</v>
          </cell>
          <cell r="E305">
            <v>392.8</v>
          </cell>
          <cell r="F305">
            <v>119.03030303030303</v>
          </cell>
          <cell r="G305">
            <v>5.2</v>
          </cell>
          <cell r="H305">
            <v>1.3238289205702647</v>
          </cell>
          <cell r="I305">
            <v>99</v>
          </cell>
          <cell r="J305">
            <v>0</v>
          </cell>
          <cell r="K305">
            <v>3.9</v>
          </cell>
          <cell r="L305">
            <v>0</v>
          </cell>
          <cell r="M305">
            <v>978.8</v>
          </cell>
          <cell r="N305">
            <v>979.4</v>
          </cell>
          <cell r="O305" t="str">
            <v>22.05.98</v>
          </cell>
          <cell r="P305">
            <v>970.2</v>
          </cell>
          <cell r="Q305" t="str">
            <v>29.08.98</v>
          </cell>
        </row>
        <row r="306">
          <cell r="B306" t="str">
            <v>99-00</v>
          </cell>
          <cell r="C306">
            <v>99</v>
          </cell>
          <cell r="D306">
            <v>330</v>
          </cell>
          <cell r="E306">
            <v>361.4</v>
          </cell>
          <cell r="F306">
            <v>109.5</v>
          </cell>
          <cell r="G306">
            <v>4.4000000000000004</v>
          </cell>
          <cell r="H306">
            <v>1.2</v>
          </cell>
          <cell r="I306">
            <v>99</v>
          </cell>
          <cell r="J306">
            <v>0</v>
          </cell>
          <cell r="K306">
            <v>0</v>
          </cell>
          <cell r="L306">
            <v>0</v>
          </cell>
          <cell r="M306">
            <v>979.2</v>
          </cell>
          <cell r="N306">
            <v>979.99</v>
          </cell>
          <cell r="O306">
            <v>0</v>
          </cell>
          <cell r="P306">
            <v>972.4</v>
          </cell>
        </row>
        <row r="307">
          <cell r="B307" t="str">
            <v>00-01</v>
          </cell>
          <cell r="C307">
            <v>99</v>
          </cell>
          <cell r="D307">
            <v>300</v>
          </cell>
          <cell r="E307">
            <v>140.33000000000001</v>
          </cell>
          <cell r="F307">
            <v>46.78</v>
          </cell>
          <cell r="G307">
            <v>3.01</v>
          </cell>
          <cell r="H307">
            <v>2.14</v>
          </cell>
          <cell r="I307">
            <v>99</v>
          </cell>
          <cell r="J307">
            <v>0</v>
          </cell>
          <cell r="K307">
            <v>0</v>
          </cell>
          <cell r="L307">
            <v>0</v>
          </cell>
          <cell r="M307">
            <v>976.7</v>
          </cell>
        </row>
        <row r="308">
          <cell r="A308" t="str">
            <v>Average last 5 years</v>
          </cell>
          <cell r="B308">
            <v>0</v>
          </cell>
          <cell r="C308">
            <v>0</v>
          </cell>
          <cell r="D308">
            <v>312</v>
          </cell>
          <cell r="E308">
            <v>412.46999999999997</v>
          </cell>
          <cell r="F308">
            <v>132.9160606060606</v>
          </cell>
          <cell r="G308">
            <v>4.6823999999999995</v>
          </cell>
          <cell r="H308">
            <v>1.1472986018616456</v>
          </cell>
          <cell r="I308">
            <v>99</v>
          </cell>
          <cell r="J308">
            <v>0</v>
          </cell>
          <cell r="K308">
            <v>3.473753902662994</v>
          </cell>
          <cell r="L308">
            <v>1.8917539026629939</v>
          </cell>
          <cell r="M308">
            <v>974.61999999999989</v>
          </cell>
          <cell r="N308">
            <v>979.14</v>
          </cell>
          <cell r="O308">
            <v>0</v>
          </cell>
          <cell r="P308">
            <v>970.36</v>
          </cell>
          <cell r="Q308">
            <v>0</v>
          </cell>
        </row>
        <row r="309">
          <cell r="A309" t="str">
            <v>STATE  LOAD  DESPATCH  CENTRE  M.P.E.B.  JABALPUR</v>
          </cell>
        </row>
        <row r="310">
          <cell r="A310" t="str">
            <v>CHAMBAL COMPLEX</v>
          </cell>
        </row>
        <row r="311">
          <cell r="A311" t="str">
            <v>STATION NAME</v>
          </cell>
          <cell r="B311" t="str">
            <v>YEAR</v>
          </cell>
          <cell r="C311" t="str">
            <v>CAPACITY</v>
          </cell>
          <cell r="D311" t="str">
            <v>TARGET</v>
          </cell>
          <cell r="E311" t="str">
            <v>ACTUAL GENE.</v>
          </cell>
          <cell r="F311" t="str">
            <v>ACHIEVE-MENT</v>
          </cell>
          <cell r="G311" t="str">
            <v>AUXILIARY CONSUMPTION</v>
          </cell>
          <cell r="H311">
            <v>0</v>
          </cell>
          <cell r="I311" t="str">
            <v>MAXIMUM DEMAND</v>
          </cell>
          <cell r="J311" t="str">
            <v>WATER INFLOW</v>
          </cell>
          <cell r="K311" t="str">
            <v>WATER CONSUMED</v>
          </cell>
          <cell r="L311" t="str">
            <v>WATER CONSUMED</v>
          </cell>
          <cell r="M311" t="str">
            <v>LEVEL AT THE END</v>
          </cell>
          <cell r="N311" t="str">
            <v>MAXIMUM LEVEL</v>
          </cell>
          <cell r="O311">
            <v>0</v>
          </cell>
          <cell r="P311" t="str">
            <v>MINIMUM LEVEL</v>
          </cell>
        </row>
        <row r="312">
          <cell r="C312" t="str">
            <v>MW</v>
          </cell>
          <cell r="D312" t="str">
            <v>MKwh</v>
          </cell>
          <cell r="E312" t="str">
            <v>MKwh</v>
          </cell>
          <cell r="F312" t="str">
            <v>%</v>
          </cell>
          <cell r="G312" t="str">
            <v>MKwh</v>
          </cell>
          <cell r="H312" t="str">
            <v>%</v>
          </cell>
          <cell r="I312" t="str">
            <v>MW</v>
          </cell>
          <cell r="J312" t="str">
            <v>MAFT</v>
          </cell>
          <cell r="K312" t="str">
            <v>MCM</v>
          </cell>
          <cell r="L312" t="str">
            <v>MCM</v>
          </cell>
          <cell r="M312" t="str">
            <v>FT / M</v>
          </cell>
          <cell r="N312" t="str">
            <v>FT / M</v>
          </cell>
          <cell r="O312" t="str">
            <v>DATE</v>
          </cell>
          <cell r="P312" t="str">
            <v>FT / M</v>
          </cell>
          <cell r="Q312" t="str">
            <v>DATE</v>
          </cell>
        </row>
        <row r="313">
          <cell r="A313" t="str">
            <v>CHAMBAL</v>
          </cell>
          <cell r="B313" t="str">
            <v>88-89</v>
          </cell>
          <cell r="C313">
            <v>386</v>
          </cell>
          <cell r="D313">
            <v>1300</v>
          </cell>
          <cell r="E313">
            <v>1155</v>
          </cell>
          <cell r="F313">
            <v>88.84615384615384</v>
          </cell>
          <cell r="G313">
            <v>0</v>
          </cell>
          <cell r="H313">
            <v>0</v>
          </cell>
        </row>
        <row r="314">
          <cell r="B314" t="str">
            <v>89-90</v>
          </cell>
          <cell r="C314">
            <v>386</v>
          </cell>
          <cell r="D314">
            <v>1300</v>
          </cell>
          <cell r="E314">
            <v>906.51</v>
          </cell>
          <cell r="F314">
            <v>69.731538461538463</v>
          </cell>
          <cell r="G314">
            <v>12</v>
          </cell>
          <cell r="H314">
            <v>1.3237581493861073</v>
          </cell>
        </row>
        <row r="315">
          <cell r="B315" t="str">
            <v>90-91</v>
          </cell>
          <cell r="C315">
            <v>386</v>
          </cell>
          <cell r="D315">
            <v>1150</v>
          </cell>
          <cell r="E315">
            <v>917.59999999999991</v>
          </cell>
          <cell r="F315">
            <v>79.79130434782607</v>
          </cell>
          <cell r="G315">
            <v>5</v>
          </cell>
          <cell r="H315">
            <v>0.54489973844812556</v>
          </cell>
        </row>
        <row r="316">
          <cell r="B316" t="str">
            <v>91-92</v>
          </cell>
          <cell r="C316">
            <v>386</v>
          </cell>
          <cell r="D316">
            <v>1150</v>
          </cell>
          <cell r="E316">
            <v>1562.3300000000002</v>
          </cell>
          <cell r="F316">
            <v>135.85478260869567</v>
          </cell>
          <cell r="G316">
            <v>8.6</v>
          </cell>
          <cell r="H316">
            <v>0.5504598900360359</v>
          </cell>
        </row>
        <row r="317">
          <cell r="B317" t="str">
            <v>92-93</v>
          </cell>
          <cell r="C317">
            <v>386</v>
          </cell>
          <cell r="D317">
            <v>1150</v>
          </cell>
          <cell r="E317">
            <v>1239.3900000000001</v>
          </cell>
          <cell r="F317">
            <v>107.77304347826089</v>
          </cell>
          <cell r="G317">
            <v>8.3999999999999986</v>
          </cell>
          <cell r="H317">
            <v>0.67775276547333752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18">
          <cell r="B318" t="str">
            <v>93-94</v>
          </cell>
          <cell r="C318">
            <v>386</v>
          </cell>
          <cell r="D318">
            <v>1500</v>
          </cell>
          <cell r="E318">
            <v>1032.2988</v>
          </cell>
          <cell r="F318">
            <v>68.819919999999996</v>
          </cell>
          <cell r="G318">
            <v>14.78</v>
          </cell>
          <cell r="H318">
            <v>1.4317559993288764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</row>
        <row r="319">
          <cell r="B319" t="str">
            <v>94-95</v>
          </cell>
          <cell r="C319">
            <v>386</v>
          </cell>
          <cell r="D319">
            <v>1200</v>
          </cell>
          <cell r="E319">
            <v>1404.6</v>
          </cell>
          <cell r="F319">
            <v>117.05</v>
          </cell>
          <cell r="G319">
            <v>12.2</v>
          </cell>
          <cell r="H319">
            <v>0.86857468318382458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</row>
        <row r="320">
          <cell r="B320" t="str">
            <v>95-96</v>
          </cell>
          <cell r="C320">
            <v>386</v>
          </cell>
          <cell r="D320">
            <v>1060</v>
          </cell>
          <cell r="E320">
            <v>1642.3</v>
          </cell>
          <cell r="F320">
            <v>154.93396226415095</v>
          </cell>
          <cell r="G320">
            <v>14.200000000000001</v>
          </cell>
          <cell r="H320">
            <v>0.8646410521829142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1">
          <cell r="B321" t="str">
            <v>96-97</v>
          </cell>
          <cell r="C321">
            <v>386</v>
          </cell>
          <cell r="D321">
            <v>1160</v>
          </cell>
          <cell r="E321">
            <v>1739.5</v>
          </cell>
          <cell r="F321">
            <v>149.95689655172413</v>
          </cell>
          <cell r="G321">
            <v>10.5</v>
          </cell>
          <cell r="H321">
            <v>0.60362173038229372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2">
          <cell r="B322" t="str">
            <v>97-98</v>
          </cell>
          <cell r="C322">
            <v>386</v>
          </cell>
          <cell r="D322">
            <v>1160</v>
          </cell>
          <cell r="E322">
            <v>1362.57</v>
          </cell>
          <cell r="F322">
            <v>117.46293103448276</v>
          </cell>
          <cell r="G322">
            <v>11.581</v>
          </cell>
          <cell r="H322">
            <v>0.84993798483747618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</row>
        <row r="323">
          <cell r="B323" t="str">
            <v>98-99</v>
          </cell>
          <cell r="C323">
            <v>386</v>
          </cell>
          <cell r="D323">
            <v>1300</v>
          </cell>
          <cell r="E323">
            <v>1486.3999999999999</v>
          </cell>
          <cell r="F323">
            <v>114.33846153846154</v>
          </cell>
          <cell r="G323">
            <v>13.2</v>
          </cell>
          <cell r="H323">
            <v>0.88805166846071049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4">
          <cell r="B324" t="str">
            <v>99-00</v>
          </cell>
          <cell r="C324">
            <v>386</v>
          </cell>
          <cell r="D324">
            <v>1300</v>
          </cell>
          <cell r="E324">
            <v>1185.5</v>
          </cell>
          <cell r="F324">
            <v>91.192307692307693</v>
          </cell>
          <cell r="G324">
            <v>12</v>
          </cell>
          <cell r="H324">
            <v>1.0122311261071277</v>
          </cell>
        </row>
        <row r="325">
          <cell r="B325" t="str">
            <v>00-01</v>
          </cell>
          <cell r="C325">
            <v>386</v>
          </cell>
          <cell r="D325">
            <v>1200</v>
          </cell>
          <cell r="E325">
            <v>427.45</v>
          </cell>
          <cell r="F325">
            <v>35.619999999999997</v>
          </cell>
          <cell r="G325">
            <v>8.66</v>
          </cell>
          <cell r="H325">
            <v>2.0299999999999998</v>
          </cell>
        </row>
        <row r="326">
          <cell r="A326" t="str">
            <v>Average last 5 years</v>
          </cell>
          <cell r="B326">
            <v>0</v>
          </cell>
          <cell r="C326">
            <v>0</v>
          </cell>
          <cell r="D326">
            <v>1196</v>
          </cell>
          <cell r="E326">
            <v>1483.2539999999999</v>
          </cell>
          <cell r="F326">
            <v>125.57691181622542</v>
          </cell>
          <cell r="G326">
            <v>12.296200000000002</v>
          </cell>
          <cell r="H326">
            <v>0.84369671239410449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A327" t="str">
            <v>M.P.CHAMBAL</v>
          </cell>
          <cell r="B327" t="str">
            <v>88-89</v>
          </cell>
          <cell r="C327">
            <v>193</v>
          </cell>
          <cell r="D327">
            <v>650</v>
          </cell>
          <cell r="E327">
            <v>577.5</v>
          </cell>
          <cell r="F327">
            <v>88.84615384615384</v>
          </cell>
          <cell r="G327">
            <v>0</v>
          </cell>
          <cell r="H327">
            <v>0</v>
          </cell>
        </row>
        <row r="328">
          <cell r="B328" t="str">
            <v>89-90</v>
          </cell>
          <cell r="C328">
            <v>193</v>
          </cell>
          <cell r="D328">
            <v>650</v>
          </cell>
          <cell r="E328">
            <v>453.255</v>
          </cell>
          <cell r="F328">
            <v>69.731538461538463</v>
          </cell>
          <cell r="G328">
            <v>6</v>
          </cell>
          <cell r="H328">
            <v>1.3237581493861073</v>
          </cell>
        </row>
        <row r="329">
          <cell r="B329" t="str">
            <v>90-91</v>
          </cell>
          <cell r="C329">
            <v>193</v>
          </cell>
          <cell r="D329">
            <v>575</v>
          </cell>
          <cell r="E329">
            <v>458.79999999999995</v>
          </cell>
          <cell r="F329">
            <v>79.79130434782607</v>
          </cell>
          <cell r="G329">
            <v>2.5</v>
          </cell>
          <cell r="H329">
            <v>0.54489973844812556</v>
          </cell>
        </row>
        <row r="330">
          <cell r="B330" t="str">
            <v>91-92</v>
          </cell>
          <cell r="C330">
            <v>193</v>
          </cell>
          <cell r="D330">
            <v>575</v>
          </cell>
          <cell r="E330">
            <v>781.16500000000008</v>
          </cell>
          <cell r="F330">
            <v>135.85478260869567</v>
          </cell>
          <cell r="G330">
            <v>4.3</v>
          </cell>
          <cell r="H330">
            <v>0.5504598900360359</v>
          </cell>
        </row>
        <row r="331">
          <cell r="B331" t="str">
            <v>92-93</v>
          </cell>
          <cell r="C331">
            <v>193</v>
          </cell>
          <cell r="D331">
            <v>575</v>
          </cell>
          <cell r="E331">
            <v>619.69500000000005</v>
          </cell>
          <cell r="F331">
            <v>107.77304347826089</v>
          </cell>
          <cell r="G331">
            <v>4.1999999999999993</v>
          </cell>
          <cell r="H331">
            <v>0.67775276547333752</v>
          </cell>
        </row>
        <row r="332">
          <cell r="B332" t="str">
            <v>93-94</v>
          </cell>
          <cell r="C332">
            <v>193</v>
          </cell>
          <cell r="D332">
            <v>750</v>
          </cell>
          <cell r="E332">
            <v>516.14940000000001</v>
          </cell>
          <cell r="F332">
            <v>68.819919999999996</v>
          </cell>
          <cell r="G332">
            <v>7.39</v>
          </cell>
          <cell r="H332">
            <v>1.4317559993288764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</row>
        <row r="333">
          <cell r="B333" t="str">
            <v>94-95</v>
          </cell>
          <cell r="C333">
            <v>193</v>
          </cell>
          <cell r="D333">
            <v>600</v>
          </cell>
          <cell r="E333">
            <v>702.3</v>
          </cell>
          <cell r="F333">
            <v>117.05</v>
          </cell>
          <cell r="G333">
            <v>6.1</v>
          </cell>
          <cell r="H333">
            <v>0.86857468318382458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4">
          <cell r="B334" t="str">
            <v>95-96</v>
          </cell>
          <cell r="C334">
            <v>193</v>
          </cell>
          <cell r="D334">
            <v>530</v>
          </cell>
          <cell r="E334">
            <v>821.15</v>
          </cell>
          <cell r="F334">
            <v>154.93396226415095</v>
          </cell>
          <cell r="G334">
            <v>7.1000000000000005</v>
          </cell>
          <cell r="H334">
            <v>0.8646410521829142</v>
          </cell>
        </row>
        <row r="335">
          <cell r="B335" t="str">
            <v>96-97</v>
          </cell>
          <cell r="C335">
            <v>193</v>
          </cell>
          <cell r="D335">
            <v>580</v>
          </cell>
          <cell r="E335">
            <v>869.75</v>
          </cell>
          <cell r="F335">
            <v>149.95689655172413</v>
          </cell>
          <cell r="G335">
            <v>5.25</v>
          </cell>
          <cell r="H335">
            <v>0.60362173038229372</v>
          </cell>
        </row>
        <row r="336">
          <cell r="B336" t="str">
            <v>97-98</v>
          </cell>
          <cell r="C336">
            <v>193</v>
          </cell>
          <cell r="D336">
            <v>580</v>
          </cell>
          <cell r="E336">
            <v>681.28499999999997</v>
          </cell>
          <cell r="F336">
            <v>117.46293103448276</v>
          </cell>
          <cell r="G336">
            <v>5.7904999999999998</v>
          </cell>
          <cell r="H336">
            <v>0.84993798483747618</v>
          </cell>
        </row>
        <row r="337">
          <cell r="B337" t="str">
            <v>98-99</v>
          </cell>
          <cell r="C337">
            <v>193</v>
          </cell>
          <cell r="D337">
            <v>650</v>
          </cell>
          <cell r="E337">
            <v>743.19999999999993</v>
          </cell>
          <cell r="F337">
            <v>114.33846153846154</v>
          </cell>
          <cell r="G337">
            <v>6.6</v>
          </cell>
          <cell r="H337">
            <v>0.88805166846071049</v>
          </cell>
        </row>
        <row r="338">
          <cell r="B338" t="str">
            <v>99-00</v>
          </cell>
          <cell r="C338">
            <v>193</v>
          </cell>
          <cell r="D338">
            <v>650</v>
          </cell>
          <cell r="E338">
            <v>592.75</v>
          </cell>
          <cell r="F338">
            <v>91.192307692307693</v>
          </cell>
          <cell r="G338">
            <v>6</v>
          </cell>
          <cell r="H338">
            <v>1.0122311261071277</v>
          </cell>
        </row>
        <row r="339">
          <cell r="B339" t="str">
            <v>00-01</v>
          </cell>
          <cell r="C339">
            <v>193</v>
          </cell>
          <cell r="D339">
            <v>600</v>
          </cell>
          <cell r="E339">
            <v>213.72</v>
          </cell>
          <cell r="F339">
            <v>35.619999999999997</v>
          </cell>
          <cell r="G339">
            <v>4.33</v>
          </cell>
          <cell r="H339">
            <v>2.0299999999999998</v>
          </cell>
        </row>
        <row r="340">
          <cell r="A340" t="str">
            <v>Average last 5 years</v>
          </cell>
          <cell r="B340">
            <v>0</v>
          </cell>
          <cell r="C340">
            <v>0</v>
          </cell>
          <cell r="D340">
            <v>598</v>
          </cell>
          <cell r="E340">
            <v>741.62699999999995</v>
          </cell>
          <cell r="F340">
            <v>125.57691181622542</v>
          </cell>
          <cell r="G340">
            <v>6.1481000000000012</v>
          </cell>
          <cell r="H340">
            <v>0.84369671239410449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A341" t="str">
            <v>PENCH</v>
          </cell>
          <cell r="B341" t="str">
            <v>88-89</v>
          </cell>
          <cell r="C341">
            <v>160</v>
          </cell>
          <cell r="D341">
            <v>240</v>
          </cell>
          <cell r="E341">
            <v>248</v>
          </cell>
          <cell r="F341">
            <v>103.33333333333333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</row>
        <row r="342">
          <cell r="B342" t="str">
            <v>89-90</v>
          </cell>
          <cell r="C342">
            <v>160</v>
          </cell>
          <cell r="D342">
            <v>240</v>
          </cell>
          <cell r="E342">
            <v>212.32</v>
          </cell>
          <cell r="F342">
            <v>88.46</v>
          </cell>
          <cell r="G342">
            <v>0.2</v>
          </cell>
          <cell r="H342">
            <v>0.08</v>
          </cell>
          <cell r="I342">
            <v>160</v>
          </cell>
          <cell r="J342">
            <v>306</v>
          </cell>
          <cell r="K342">
            <v>0</v>
          </cell>
          <cell r="L342">
            <v>0</v>
          </cell>
          <cell r="M342">
            <v>464.6</v>
          </cell>
          <cell r="N342">
            <v>478.73</v>
          </cell>
          <cell r="O342" t="str">
            <v>13.09.89</v>
          </cell>
          <cell r="P342">
            <v>463.3</v>
          </cell>
          <cell r="Q342" t="str">
            <v>28.06.89</v>
          </cell>
        </row>
        <row r="343">
          <cell r="B343" t="str">
            <v>90-91</v>
          </cell>
          <cell r="C343">
            <v>160</v>
          </cell>
          <cell r="D343">
            <v>390</v>
          </cell>
          <cell r="E343">
            <v>340.8</v>
          </cell>
          <cell r="F343">
            <v>87.384615384615387</v>
          </cell>
          <cell r="G343">
            <v>0.2</v>
          </cell>
          <cell r="H343">
            <v>5.8685446009389672E-2</v>
          </cell>
          <cell r="I343">
            <v>160</v>
          </cell>
          <cell r="J343">
            <v>1432</v>
          </cell>
          <cell r="K343">
            <v>984.66</v>
          </cell>
          <cell r="L343">
            <v>984.66</v>
          </cell>
          <cell r="M343">
            <v>477.76</v>
          </cell>
          <cell r="N343">
            <v>488.35</v>
          </cell>
          <cell r="O343" t="str">
            <v>13.10.90</v>
          </cell>
          <cell r="P343">
            <v>462.1</v>
          </cell>
          <cell r="Q343" t="str">
            <v>01.06.90</v>
          </cell>
        </row>
        <row r="344">
          <cell r="B344" t="str">
            <v>91-92</v>
          </cell>
          <cell r="C344">
            <v>160</v>
          </cell>
          <cell r="D344">
            <v>390</v>
          </cell>
          <cell r="E344">
            <v>286.27999999999997</v>
          </cell>
          <cell r="F344">
            <v>73.405128205128193</v>
          </cell>
          <cell r="G344">
            <v>0.2</v>
          </cell>
          <cell r="H344">
            <v>6.9861673885706313E-2</v>
          </cell>
          <cell r="I344">
            <v>150</v>
          </cell>
          <cell r="J344">
            <v>678</v>
          </cell>
          <cell r="K344">
            <v>874.4</v>
          </cell>
          <cell r="L344">
            <v>874.4</v>
          </cell>
          <cell r="M344">
            <v>464.42</v>
          </cell>
          <cell r="N344">
            <v>484.14</v>
          </cell>
          <cell r="O344" t="str">
            <v>14.09.91</v>
          </cell>
          <cell r="P344">
            <v>464.51</v>
          </cell>
          <cell r="Q344" t="str">
            <v>31.03.92</v>
          </cell>
        </row>
        <row r="345">
          <cell r="B345" t="str">
            <v>92-93</v>
          </cell>
          <cell r="C345">
            <v>160</v>
          </cell>
          <cell r="D345">
            <v>320</v>
          </cell>
          <cell r="E345">
            <v>273.24</v>
          </cell>
          <cell r="F345">
            <v>85.387500000000003</v>
          </cell>
          <cell r="G345">
            <v>0.3</v>
          </cell>
          <cell r="H345">
            <v>0.10979358805445762</v>
          </cell>
          <cell r="I345">
            <v>160</v>
          </cell>
          <cell r="J345">
            <v>1056</v>
          </cell>
          <cell r="K345">
            <v>659.9</v>
          </cell>
          <cell r="L345">
            <v>659.9</v>
          </cell>
          <cell r="M345">
            <v>474.9</v>
          </cell>
          <cell r="N345">
            <v>487.91</v>
          </cell>
          <cell r="O345" t="str">
            <v>15.09.92</v>
          </cell>
          <cell r="P345">
            <v>453.92</v>
          </cell>
          <cell r="Q345" t="str">
            <v>19.06.92</v>
          </cell>
        </row>
        <row r="346">
          <cell r="B346" t="str">
            <v>93-94</v>
          </cell>
          <cell r="C346">
            <v>160</v>
          </cell>
          <cell r="D346">
            <v>390</v>
          </cell>
          <cell r="E346">
            <v>400.93799999999999</v>
          </cell>
          <cell r="F346">
            <v>102.80461538461537</v>
          </cell>
          <cell r="G346">
            <v>0.5</v>
          </cell>
          <cell r="H346">
            <v>0.12470756076999437</v>
          </cell>
          <cell r="I346">
            <v>82</v>
          </cell>
          <cell r="J346">
            <v>1993</v>
          </cell>
          <cell r="K346">
            <v>1096.8499999999999</v>
          </cell>
          <cell r="L346">
            <v>1096.8499999999999</v>
          </cell>
          <cell r="M346">
            <v>483.64</v>
          </cell>
          <cell r="N346">
            <v>490.18</v>
          </cell>
          <cell r="O346" t="str">
            <v>27.09.94</v>
          </cell>
          <cell r="P346">
            <v>468.34</v>
          </cell>
          <cell r="Q346" t="str">
            <v>15.06.93</v>
          </cell>
        </row>
        <row r="347">
          <cell r="B347" t="str">
            <v>94-95</v>
          </cell>
          <cell r="C347">
            <v>160</v>
          </cell>
          <cell r="D347">
            <v>450</v>
          </cell>
          <cell r="E347">
            <v>609.79999999999995</v>
          </cell>
          <cell r="F347">
            <v>135.51111111111109</v>
          </cell>
          <cell r="G347">
            <v>1.6766179999999999</v>
          </cell>
          <cell r="H347">
            <v>0.27494555591997377</v>
          </cell>
          <cell r="I347">
            <v>160</v>
          </cell>
          <cell r="J347">
            <v>3286</v>
          </cell>
          <cell r="K347">
            <v>1773.508</v>
          </cell>
          <cell r="L347">
            <v>1773.508</v>
          </cell>
          <cell r="M347">
            <v>476.6</v>
          </cell>
          <cell r="N347">
            <v>490.43</v>
          </cell>
          <cell r="O347" t="str">
            <v>06.09.94</v>
          </cell>
          <cell r="P347">
            <v>474.65</v>
          </cell>
          <cell r="Q347" t="str">
            <v>30.06.94</v>
          </cell>
        </row>
        <row r="348">
          <cell r="B348" t="str">
            <v>95-96</v>
          </cell>
          <cell r="C348">
            <v>160</v>
          </cell>
          <cell r="D348">
            <v>450</v>
          </cell>
          <cell r="E348">
            <v>409.3</v>
          </cell>
          <cell r="F348">
            <v>90.955555555555549</v>
          </cell>
          <cell r="G348">
            <v>1.2</v>
          </cell>
          <cell r="H348">
            <v>0.29318348399706817</v>
          </cell>
          <cell r="I348">
            <v>160</v>
          </cell>
          <cell r="J348">
            <v>1304.69</v>
          </cell>
          <cell r="K348">
            <v>1237.548</v>
          </cell>
          <cell r="L348">
            <v>1237.548</v>
          </cell>
          <cell r="M348">
            <v>472.9</v>
          </cell>
          <cell r="N348">
            <v>486</v>
          </cell>
          <cell r="O348" t="str">
            <v>15.09.95</v>
          </cell>
          <cell r="P348">
            <v>468.55</v>
          </cell>
          <cell r="Q348" t="str">
            <v>30.06.95</v>
          </cell>
        </row>
        <row r="349">
          <cell r="B349" t="str">
            <v>96-97</v>
          </cell>
          <cell r="C349">
            <v>160</v>
          </cell>
          <cell r="D349">
            <v>525</v>
          </cell>
          <cell r="E349">
            <v>292.8</v>
          </cell>
          <cell r="F349">
            <v>55.771428571428572</v>
          </cell>
          <cell r="G349">
            <v>1</v>
          </cell>
          <cell r="H349">
            <v>0.34153005464480873</v>
          </cell>
          <cell r="I349">
            <v>160</v>
          </cell>
          <cell r="J349">
            <v>794.8</v>
          </cell>
          <cell r="K349">
            <v>0</v>
          </cell>
          <cell r="L349">
            <v>0</v>
          </cell>
          <cell r="M349">
            <v>467.3</v>
          </cell>
          <cell r="N349">
            <v>483.05</v>
          </cell>
          <cell r="O349" t="str">
            <v>30.09.96</v>
          </cell>
          <cell r="P349">
            <v>463.6</v>
          </cell>
          <cell r="Q349" t="str">
            <v>15.06.96</v>
          </cell>
        </row>
        <row r="350">
          <cell r="B350" t="str">
            <v>97-98</v>
          </cell>
          <cell r="C350">
            <v>160</v>
          </cell>
          <cell r="D350">
            <v>525</v>
          </cell>
          <cell r="E350">
            <v>474.97</v>
          </cell>
          <cell r="F350">
            <v>90.470476190476191</v>
          </cell>
          <cell r="G350">
            <v>1.032</v>
          </cell>
          <cell r="H350">
            <v>0.21727688064509337</v>
          </cell>
          <cell r="I350">
            <v>160</v>
          </cell>
          <cell r="J350">
            <v>3261.21</v>
          </cell>
          <cell r="K350">
            <v>911.9</v>
          </cell>
          <cell r="L350">
            <v>0</v>
          </cell>
          <cell r="M350">
            <v>486.66</v>
          </cell>
          <cell r="N350">
            <v>490.13</v>
          </cell>
          <cell r="O350" t="str">
            <v>31.12.97</v>
          </cell>
          <cell r="P350">
            <v>462.88</v>
          </cell>
          <cell r="Q350" t="str">
            <v>01.07.97</v>
          </cell>
        </row>
        <row r="351">
          <cell r="B351" t="str">
            <v>98-99</v>
          </cell>
          <cell r="C351">
            <v>160</v>
          </cell>
          <cell r="D351">
            <v>525</v>
          </cell>
          <cell r="E351">
            <v>561.1</v>
          </cell>
          <cell r="F351">
            <v>106.87619047619047</v>
          </cell>
          <cell r="G351">
            <v>1.1000000000000001</v>
          </cell>
          <cell r="H351">
            <v>0.19604348600962396</v>
          </cell>
          <cell r="I351">
            <v>160</v>
          </cell>
          <cell r="J351">
            <v>1358.9</v>
          </cell>
          <cell r="K351">
            <v>911.9</v>
          </cell>
          <cell r="L351">
            <v>0</v>
          </cell>
          <cell r="M351">
            <v>481.29</v>
          </cell>
          <cell r="N351">
            <v>490</v>
          </cell>
          <cell r="O351" t="str">
            <v>11.11.98</v>
          </cell>
          <cell r="P351">
            <v>477.5</v>
          </cell>
          <cell r="Q351" t="str">
            <v>27.06.98</v>
          </cell>
        </row>
        <row r="352">
          <cell r="B352" t="str">
            <v>99-00</v>
          </cell>
          <cell r="C352">
            <v>160</v>
          </cell>
          <cell r="D352">
            <v>525</v>
          </cell>
          <cell r="E352">
            <v>560.5</v>
          </cell>
          <cell r="F352">
            <v>106.8</v>
          </cell>
          <cell r="G352">
            <v>2.1</v>
          </cell>
          <cell r="H352">
            <v>0.37466547725245319</v>
          </cell>
          <cell r="I352">
            <v>160</v>
          </cell>
          <cell r="J352">
            <v>2994</v>
          </cell>
          <cell r="K352">
            <v>1635.48</v>
          </cell>
          <cell r="L352">
            <v>0</v>
          </cell>
          <cell r="M352">
            <v>478.86</v>
          </cell>
          <cell r="N352">
            <v>490.08</v>
          </cell>
          <cell r="O352">
            <v>0</v>
          </cell>
          <cell r="P352">
            <v>476.93</v>
          </cell>
        </row>
        <row r="353">
          <cell r="B353" t="str">
            <v>00-01</v>
          </cell>
          <cell r="C353">
            <v>160</v>
          </cell>
          <cell r="D353">
            <v>550</v>
          </cell>
          <cell r="E353">
            <v>284.22000000000003</v>
          </cell>
          <cell r="F353">
            <v>51.68</v>
          </cell>
          <cell r="G353">
            <v>0.73</v>
          </cell>
          <cell r="H353">
            <v>0.26</v>
          </cell>
          <cell r="I353">
            <v>164</v>
          </cell>
          <cell r="J353">
            <v>0</v>
          </cell>
          <cell r="K353">
            <v>0</v>
          </cell>
          <cell r="L353">
            <v>0</v>
          </cell>
          <cell r="M353">
            <v>463.46</v>
          </cell>
        </row>
        <row r="354">
          <cell r="A354" t="str">
            <v>Average last 5 years</v>
          </cell>
          <cell r="B354">
            <v>0</v>
          </cell>
          <cell r="C354">
            <v>0</v>
          </cell>
          <cell r="D354">
            <v>510</v>
          </cell>
          <cell r="E354">
            <v>459.73400000000004</v>
          </cell>
          <cell r="F354">
            <v>90.174730158730156</v>
          </cell>
          <cell r="G354">
            <v>1.4324000000000001</v>
          </cell>
          <cell r="H354">
            <v>0.2845398765098095</v>
          </cell>
          <cell r="I354">
            <v>160</v>
          </cell>
          <cell r="J354">
            <v>1942.72</v>
          </cell>
          <cell r="K354">
            <v>939.36559999999986</v>
          </cell>
          <cell r="L354">
            <v>247.50960000000001</v>
          </cell>
          <cell r="M354">
            <v>477.40200000000004</v>
          </cell>
          <cell r="N354">
            <v>487.92200000000003</v>
          </cell>
          <cell r="O354">
            <v>0</v>
          </cell>
          <cell r="P354">
            <v>469.43600000000004</v>
          </cell>
          <cell r="Q354">
            <v>0</v>
          </cell>
        </row>
        <row r="355">
          <cell r="A355" t="str">
            <v>STATE  LOAD  DESPATCH  CENTRE  M.P.E.B.  JABALPUR</v>
          </cell>
        </row>
        <row r="356">
          <cell r="A356" t="str">
            <v>OTHER HYDEL</v>
          </cell>
        </row>
        <row r="357">
          <cell r="A357" t="str">
            <v>STATION NAME</v>
          </cell>
          <cell r="B357" t="str">
            <v>YEAR</v>
          </cell>
          <cell r="C357" t="str">
            <v>CAPACITY</v>
          </cell>
          <cell r="D357" t="str">
            <v>TARGET</v>
          </cell>
          <cell r="E357" t="str">
            <v>ACTUAL GENE.</v>
          </cell>
          <cell r="F357" t="str">
            <v>ACHIEVE-MENT</v>
          </cell>
          <cell r="G357" t="str">
            <v>AUXILIARY CONSUMPTION</v>
          </cell>
          <cell r="H357">
            <v>0</v>
          </cell>
          <cell r="I357" t="str">
            <v>MAXIMUM DEMAND</v>
          </cell>
          <cell r="J357" t="str">
            <v>WATER INFLOW</v>
          </cell>
          <cell r="K357" t="str">
            <v>WATER CONSUMED</v>
          </cell>
          <cell r="L357" t="str">
            <v>WATER CONSUMED</v>
          </cell>
          <cell r="M357" t="str">
            <v>LEVEL AT THE END</v>
          </cell>
          <cell r="N357" t="str">
            <v>MAXIMUM LEVEL</v>
          </cell>
          <cell r="O357">
            <v>0</v>
          </cell>
          <cell r="P357" t="str">
            <v>MINIMUM LEVEL</v>
          </cell>
        </row>
        <row r="358">
          <cell r="C358" t="str">
            <v>MW</v>
          </cell>
          <cell r="D358" t="str">
            <v>MKwh</v>
          </cell>
          <cell r="E358" t="str">
            <v>MKwh</v>
          </cell>
          <cell r="F358" t="str">
            <v>%</v>
          </cell>
          <cell r="G358" t="str">
            <v>MKwh</v>
          </cell>
          <cell r="H358" t="str">
            <v>%</v>
          </cell>
          <cell r="I358" t="str">
            <v>MW</v>
          </cell>
          <cell r="J358" t="str">
            <v>MAFT</v>
          </cell>
          <cell r="K358" t="str">
            <v>MCM</v>
          </cell>
          <cell r="L358" t="str">
            <v>MCM</v>
          </cell>
          <cell r="M358" t="str">
            <v>FT / M</v>
          </cell>
          <cell r="N358" t="str">
            <v>FT / M</v>
          </cell>
          <cell r="O358" t="str">
            <v>DATE</v>
          </cell>
          <cell r="P358" t="str">
            <v>FT / M</v>
          </cell>
          <cell r="Q358" t="str">
            <v>DATE</v>
          </cell>
        </row>
        <row r="359">
          <cell r="A359" t="str">
            <v>BARGI</v>
          </cell>
          <cell r="B359" t="str">
            <v>88-89</v>
          </cell>
          <cell r="C359">
            <v>90</v>
          </cell>
          <cell r="D359">
            <v>100</v>
          </cell>
          <cell r="E359">
            <v>142</v>
          </cell>
          <cell r="F359">
            <v>142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B360" t="str">
            <v>89-90</v>
          </cell>
          <cell r="C360">
            <v>90</v>
          </cell>
          <cell r="D360">
            <v>140</v>
          </cell>
          <cell r="E360">
            <v>277.95</v>
          </cell>
          <cell r="F360">
            <v>198.54</v>
          </cell>
          <cell r="G360">
            <v>0.1</v>
          </cell>
          <cell r="H360">
            <v>0.04</v>
          </cell>
          <cell r="I360">
            <v>91</v>
          </cell>
          <cell r="J360">
            <v>0</v>
          </cell>
          <cell r="K360">
            <v>0</v>
          </cell>
          <cell r="L360">
            <v>0</v>
          </cell>
          <cell r="M360">
            <v>410.2</v>
          </cell>
          <cell r="N360">
            <v>418.7</v>
          </cell>
          <cell r="O360" t="str">
            <v>30.09.89</v>
          </cell>
          <cell r="P360">
            <v>403.9</v>
          </cell>
          <cell r="Q360" t="str">
            <v>22.06.89</v>
          </cell>
        </row>
        <row r="361">
          <cell r="B361" t="str">
            <v>90-91</v>
          </cell>
          <cell r="C361">
            <v>90</v>
          </cell>
          <cell r="D361">
            <v>200</v>
          </cell>
          <cell r="E361">
            <v>480.44</v>
          </cell>
          <cell r="F361">
            <v>240.22</v>
          </cell>
          <cell r="G361">
            <v>0.1</v>
          </cell>
          <cell r="H361">
            <v>2.0814253600865872E-2</v>
          </cell>
          <cell r="I361">
            <v>92</v>
          </cell>
          <cell r="J361">
            <v>0</v>
          </cell>
          <cell r="K361">
            <v>4279.8900000000003</v>
          </cell>
          <cell r="L361">
            <v>4279.8900000000003</v>
          </cell>
          <cell r="M361">
            <v>416.6</v>
          </cell>
          <cell r="N361">
            <v>422.76</v>
          </cell>
          <cell r="O361" t="str">
            <v>08.10.90</v>
          </cell>
          <cell r="P361">
            <v>406.65</v>
          </cell>
          <cell r="Q361" t="str">
            <v>19.06.90</v>
          </cell>
        </row>
        <row r="362">
          <cell r="B362" t="str">
            <v>91-92</v>
          </cell>
          <cell r="C362">
            <v>90</v>
          </cell>
          <cell r="D362">
            <v>250</v>
          </cell>
          <cell r="E362">
            <v>520.04999999999995</v>
          </cell>
          <cell r="F362">
            <v>208.01999999999998</v>
          </cell>
          <cell r="G362">
            <v>0.1</v>
          </cell>
          <cell r="H362">
            <v>1.9228920296125374E-2</v>
          </cell>
          <cell r="I362">
            <v>94</v>
          </cell>
          <cell r="J362">
            <v>0</v>
          </cell>
          <cell r="K362">
            <v>4609.5</v>
          </cell>
          <cell r="L362">
            <v>4609.5</v>
          </cell>
          <cell r="M362">
            <v>409.05</v>
          </cell>
          <cell r="N362">
            <v>421.6</v>
          </cell>
          <cell r="O362" t="str">
            <v>29.08.91</v>
          </cell>
          <cell r="P362">
            <v>408.6</v>
          </cell>
          <cell r="Q362" t="str">
            <v>15.07.91</v>
          </cell>
        </row>
        <row r="363">
          <cell r="B363" t="str">
            <v>92-93</v>
          </cell>
          <cell r="C363">
            <v>90</v>
          </cell>
          <cell r="D363">
            <v>400</v>
          </cell>
          <cell r="E363">
            <v>368.81</v>
          </cell>
          <cell r="F363">
            <v>92.202500000000001</v>
          </cell>
          <cell r="G363">
            <v>0.1</v>
          </cell>
          <cell r="H363">
            <v>2.7114232260513543E-2</v>
          </cell>
          <cell r="I363">
            <v>96</v>
          </cell>
          <cell r="J363">
            <v>0</v>
          </cell>
          <cell r="K363">
            <v>3105.7</v>
          </cell>
          <cell r="L363">
            <v>3105.7</v>
          </cell>
          <cell r="M363">
            <v>414.4</v>
          </cell>
          <cell r="N363">
            <v>422.75</v>
          </cell>
          <cell r="O363" t="str">
            <v>11.09.92</v>
          </cell>
          <cell r="P363">
            <v>404.6</v>
          </cell>
          <cell r="Q363" t="str">
            <v>13.07.92</v>
          </cell>
        </row>
        <row r="364">
          <cell r="B364" t="str">
            <v>93-94</v>
          </cell>
          <cell r="C364">
            <v>90</v>
          </cell>
          <cell r="D364">
            <v>520</v>
          </cell>
          <cell r="E364">
            <v>539.36582999999996</v>
          </cell>
          <cell r="F364">
            <v>103.72419807692307</v>
          </cell>
          <cell r="G364">
            <v>0.1</v>
          </cell>
          <cell r="H364">
            <v>1.8540292031477043E-2</v>
          </cell>
          <cell r="I364">
            <v>90</v>
          </cell>
          <cell r="J364">
            <v>0</v>
          </cell>
          <cell r="K364">
            <v>4484.13</v>
          </cell>
          <cell r="L364">
            <v>4484.13</v>
          </cell>
          <cell r="M364">
            <v>413.55</v>
          </cell>
          <cell r="N364">
            <v>422.45</v>
          </cell>
          <cell r="O364" t="str">
            <v>16.10.94</v>
          </cell>
          <cell r="P364">
            <v>408.9</v>
          </cell>
          <cell r="Q364" t="str">
            <v>08.07.94</v>
          </cell>
        </row>
        <row r="365">
          <cell r="B365" t="str">
            <v>94-95</v>
          </cell>
          <cell r="C365">
            <v>90</v>
          </cell>
          <cell r="D365">
            <v>470</v>
          </cell>
          <cell r="E365">
            <v>533.1</v>
          </cell>
          <cell r="F365">
            <v>113.42553191489361</v>
          </cell>
          <cell r="G365">
            <v>0.1</v>
          </cell>
          <cell r="H365">
            <v>1.8758206715438003E-2</v>
          </cell>
          <cell r="I365">
            <v>90</v>
          </cell>
          <cell r="J365">
            <v>22742</v>
          </cell>
          <cell r="K365">
            <v>4573</v>
          </cell>
          <cell r="L365">
            <v>4573</v>
          </cell>
          <cell r="M365">
            <v>415.6</v>
          </cell>
          <cell r="N365">
            <v>422.75</v>
          </cell>
          <cell r="O365" t="str">
            <v>01.10.94</v>
          </cell>
          <cell r="P365">
            <v>405.9</v>
          </cell>
          <cell r="Q365" t="str">
            <v>19.06.94</v>
          </cell>
        </row>
        <row r="366">
          <cell r="B366" t="str">
            <v>95-96</v>
          </cell>
          <cell r="C366">
            <v>90</v>
          </cell>
          <cell r="D366">
            <v>540</v>
          </cell>
          <cell r="E366">
            <v>561.9</v>
          </cell>
          <cell r="F366">
            <v>104.05555555555556</v>
          </cell>
          <cell r="G366">
            <v>0.1</v>
          </cell>
          <cell r="H366">
            <v>1.7796760989499911E-2</v>
          </cell>
          <cell r="I366">
            <v>90</v>
          </cell>
          <cell r="J366">
            <v>9012</v>
          </cell>
          <cell r="K366">
            <v>4894</v>
          </cell>
          <cell r="L366">
            <v>4894</v>
          </cell>
          <cell r="M366">
            <v>411.2</v>
          </cell>
          <cell r="N366">
            <v>422.45</v>
          </cell>
          <cell r="O366" t="str">
            <v>16.09.95</v>
          </cell>
          <cell r="P366">
            <v>409.35</v>
          </cell>
          <cell r="Q366" t="str">
            <v>06.07.95</v>
          </cell>
        </row>
        <row r="367">
          <cell r="B367" t="str">
            <v>96-97</v>
          </cell>
          <cell r="C367">
            <v>90</v>
          </cell>
          <cell r="D367">
            <v>540</v>
          </cell>
          <cell r="E367">
            <v>486.9</v>
          </cell>
          <cell r="F367">
            <v>90.166666666666671</v>
          </cell>
          <cell r="G367">
            <v>0.1</v>
          </cell>
          <cell r="H367">
            <v>2.0538098172109262E-2</v>
          </cell>
          <cell r="I367">
            <v>90</v>
          </cell>
          <cell r="J367">
            <v>18701</v>
          </cell>
          <cell r="K367">
            <v>0</v>
          </cell>
          <cell r="L367">
            <v>0</v>
          </cell>
          <cell r="M367">
            <v>411.35</v>
          </cell>
          <cell r="N367">
            <v>422.1</v>
          </cell>
          <cell r="O367" t="str">
            <v>20.09.96</v>
          </cell>
          <cell r="P367">
            <v>405.05</v>
          </cell>
          <cell r="Q367" t="str">
            <v>14.07.96</v>
          </cell>
        </row>
        <row r="368">
          <cell r="B368" t="str">
            <v>97-98</v>
          </cell>
          <cell r="C368">
            <v>90</v>
          </cell>
          <cell r="D368">
            <v>540</v>
          </cell>
          <cell r="E368">
            <v>567.63</v>
          </cell>
          <cell r="F368">
            <v>105.11666666666666</v>
          </cell>
          <cell r="G368">
            <v>0.11</v>
          </cell>
          <cell r="H368">
            <v>1.9378820710674208E-2</v>
          </cell>
          <cell r="I368">
            <v>90</v>
          </cell>
          <cell r="J368">
            <v>9016.1</v>
          </cell>
          <cell r="K368">
            <v>4491</v>
          </cell>
          <cell r="L368">
            <v>0</v>
          </cell>
          <cell r="M368">
            <v>416.75</v>
          </cell>
          <cell r="N368">
            <v>422.75</v>
          </cell>
          <cell r="O368" t="str">
            <v>17.09.97</v>
          </cell>
          <cell r="P368">
            <v>404.75</v>
          </cell>
          <cell r="Q368" t="str">
            <v>27.06.97</v>
          </cell>
        </row>
        <row r="369">
          <cell r="B369" t="str">
            <v>98-99</v>
          </cell>
          <cell r="C369">
            <v>90</v>
          </cell>
          <cell r="D369">
            <v>550</v>
          </cell>
          <cell r="E369">
            <v>652.70000000000005</v>
          </cell>
          <cell r="F369">
            <v>118.67272727272729</v>
          </cell>
          <cell r="G369">
            <v>0.1</v>
          </cell>
          <cell r="H369">
            <v>1.5320974413972727E-2</v>
          </cell>
          <cell r="I369">
            <v>90</v>
          </cell>
          <cell r="J369">
            <v>0</v>
          </cell>
          <cell r="K369">
            <v>0</v>
          </cell>
          <cell r="L369">
            <v>0</v>
          </cell>
          <cell r="M369">
            <v>410.45</v>
          </cell>
          <cell r="N369">
            <v>422.76</v>
          </cell>
          <cell r="O369" t="str">
            <v>19.09.98</v>
          </cell>
          <cell r="P369">
            <v>407.5</v>
          </cell>
          <cell r="Q369" t="str">
            <v>11.06.98</v>
          </cell>
        </row>
        <row r="370">
          <cell r="B370" t="str">
            <v>99-00</v>
          </cell>
          <cell r="C370">
            <v>90</v>
          </cell>
          <cell r="D370">
            <v>550</v>
          </cell>
          <cell r="E370">
            <v>480.3</v>
          </cell>
          <cell r="F370">
            <v>87.3</v>
          </cell>
          <cell r="G370">
            <v>0.6</v>
          </cell>
          <cell r="H370">
            <v>0.12492192379762648</v>
          </cell>
          <cell r="I370">
            <v>90</v>
          </cell>
          <cell r="J370">
            <v>22028.13</v>
          </cell>
          <cell r="K370">
            <v>4179.07</v>
          </cell>
          <cell r="L370">
            <v>0</v>
          </cell>
          <cell r="M370">
            <v>411.05</v>
          </cell>
          <cell r="N370">
            <v>423.55</v>
          </cell>
          <cell r="O370">
            <v>0</v>
          </cell>
          <cell r="P370">
            <v>406.9</v>
          </cell>
        </row>
        <row r="371">
          <cell r="B371" t="str">
            <v>00-01</v>
          </cell>
          <cell r="C371">
            <v>90</v>
          </cell>
          <cell r="D371">
            <v>550</v>
          </cell>
          <cell r="E371">
            <v>363.84</v>
          </cell>
          <cell r="F371">
            <v>66.150000000000006</v>
          </cell>
          <cell r="G371">
            <v>0.61</v>
          </cell>
          <cell r="H371">
            <v>0.16765611257695692</v>
          </cell>
          <cell r="I371">
            <v>90</v>
          </cell>
          <cell r="J371">
            <v>0</v>
          </cell>
          <cell r="K371">
            <v>0</v>
          </cell>
          <cell r="L371">
            <v>0</v>
          </cell>
          <cell r="M371">
            <v>410</v>
          </cell>
        </row>
        <row r="372">
          <cell r="A372" t="str">
            <v>Average last 5 years</v>
          </cell>
          <cell r="B372">
            <v>0</v>
          </cell>
          <cell r="C372">
            <v>0</v>
          </cell>
          <cell r="D372">
            <v>544</v>
          </cell>
          <cell r="E372">
            <v>549.88600000000008</v>
          </cell>
          <cell r="F372">
            <v>101.06232323232324</v>
          </cell>
          <cell r="G372">
            <v>0.20200000000000001</v>
          </cell>
          <cell r="H372">
            <v>3.9591315616776521E-2</v>
          </cell>
          <cell r="I372">
            <v>90</v>
          </cell>
          <cell r="J372">
            <v>11751.446</v>
          </cell>
          <cell r="K372">
            <v>2712.8139999999999</v>
          </cell>
          <cell r="L372">
            <v>978.8</v>
          </cell>
          <cell r="M372">
            <v>412.16</v>
          </cell>
          <cell r="N372">
            <v>422.56200000000007</v>
          </cell>
          <cell r="O372">
            <v>0</v>
          </cell>
          <cell r="P372">
            <v>406.51</v>
          </cell>
          <cell r="Q372">
            <v>0</v>
          </cell>
        </row>
        <row r="373">
          <cell r="A373" t="str">
            <v>TONS</v>
          </cell>
          <cell r="B373" t="str">
            <v>88-89</v>
          </cell>
        </row>
        <row r="374">
          <cell r="B374" t="str">
            <v>89-90</v>
          </cell>
        </row>
        <row r="375">
          <cell r="B375" t="str">
            <v>90-91</v>
          </cell>
          <cell r="C375">
            <v>0</v>
          </cell>
          <cell r="D375">
            <v>50</v>
          </cell>
          <cell r="E375">
            <v>0</v>
          </cell>
          <cell r="F375">
            <v>0</v>
          </cell>
          <cell r="G375">
            <v>0</v>
          </cell>
        </row>
        <row r="376">
          <cell r="B376" t="str">
            <v>91-92</v>
          </cell>
          <cell r="C376">
            <v>315</v>
          </cell>
          <cell r="D376">
            <v>761</v>
          </cell>
          <cell r="E376">
            <v>6.59</v>
          </cell>
          <cell r="F376">
            <v>0.86596583442838371</v>
          </cell>
          <cell r="G376">
            <v>0</v>
          </cell>
        </row>
        <row r="377">
          <cell r="B377" t="str">
            <v>92-93</v>
          </cell>
          <cell r="C377">
            <v>315</v>
          </cell>
          <cell r="D377">
            <v>700</v>
          </cell>
          <cell r="E377">
            <v>322.45</v>
          </cell>
          <cell r="F377">
            <v>46.064285714285717</v>
          </cell>
          <cell r="G377">
            <v>3.1</v>
          </cell>
          <cell r="H377">
            <v>0.96138936269189024</v>
          </cell>
          <cell r="I377">
            <v>315</v>
          </cell>
          <cell r="J377">
            <v>0</v>
          </cell>
          <cell r="K377">
            <v>0</v>
          </cell>
          <cell r="L377">
            <v>0</v>
          </cell>
          <cell r="M377">
            <v>277.8</v>
          </cell>
          <cell r="N377">
            <v>283.2</v>
          </cell>
          <cell r="O377" t="str">
            <v>17.09.92</v>
          </cell>
          <cell r="P377">
            <v>274.3</v>
          </cell>
          <cell r="Q377" t="str">
            <v>28.02.93</v>
          </cell>
        </row>
        <row r="378">
          <cell r="B378" t="str">
            <v>93-94</v>
          </cell>
          <cell r="C378">
            <v>315</v>
          </cell>
          <cell r="D378">
            <v>410</v>
          </cell>
          <cell r="E378">
            <v>300.02724999999998</v>
          </cell>
          <cell r="F378">
            <v>73.177378048780483</v>
          </cell>
          <cell r="G378">
            <v>2.15</v>
          </cell>
          <cell r="H378">
            <v>0.71660157535690516</v>
          </cell>
          <cell r="I378">
            <v>315</v>
          </cell>
          <cell r="J378">
            <v>0</v>
          </cell>
          <cell r="K378">
            <v>0</v>
          </cell>
          <cell r="L378">
            <v>0</v>
          </cell>
          <cell r="M378">
            <v>277.10000000000002</v>
          </cell>
          <cell r="N378">
            <v>280.5</v>
          </cell>
          <cell r="O378" t="str">
            <v>29.09.93</v>
          </cell>
          <cell r="P378">
            <v>275.7</v>
          </cell>
          <cell r="Q378" t="str">
            <v>18.04.93</v>
          </cell>
        </row>
        <row r="379">
          <cell r="B379" t="str">
            <v>94-95</v>
          </cell>
          <cell r="C379">
            <v>315</v>
          </cell>
          <cell r="D379">
            <v>350</v>
          </cell>
          <cell r="E379">
            <v>457</v>
          </cell>
          <cell r="F379">
            <v>130.57142857142858</v>
          </cell>
          <cell r="G379">
            <v>1.2</v>
          </cell>
          <cell r="H379">
            <v>0.26258205689277897</v>
          </cell>
          <cell r="I379">
            <v>315</v>
          </cell>
          <cell r="J379">
            <v>0</v>
          </cell>
          <cell r="K379">
            <v>0</v>
          </cell>
          <cell r="L379">
            <v>0</v>
          </cell>
          <cell r="M379">
            <v>277.10000000000002</v>
          </cell>
          <cell r="N379">
            <v>280.5</v>
          </cell>
          <cell r="O379" t="str">
            <v>21.09.94</v>
          </cell>
          <cell r="P379">
            <v>277.10000000000002</v>
          </cell>
          <cell r="Q379" t="str">
            <v>01.04.94</v>
          </cell>
        </row>
        <row r="380">
          <cell r="B380" t="str">
            <v>95-96</v>
          </cell>
          <cell r="C380">
            <v>315</v>
          </cell>
          <cell r="D380">
            <v>350</v>
          </cell>
          <cell r="E380">
            <v>257.3</v>
          </cell>
          <cell r="F380">
            <v>73.51428571428572</v>
          </cell>
          <cell r="G380">
            <v>1.5</v>
          </cell>
          <cell r="H380">
            <v>0.58297706956859696</v>
          </cell>
          <cell r="I380">
            <v>210</v>
          </cell>
          <cell r="J380">
            <v>0</v>
          </cell>
          <cell r="K380">
            <v>0</v>
          </cell>
          <cell r="L380">
            <v>0</v>
          </cell>
          <cell r="M380">
            <v>277.3</v>
          </cell>
          <cell r="N380">
            <v>280.39999999999998</v>
          </cell>
          <cell r="O380" t="str">
            <v>19.10.95</v>
          </cell>
          <cell r="P380">
            <v>277</v>
          </cell>
          <cell r="Q380" t="str">
            <v>05.07.95</v>
          </cell>
        </row>
        <row r="381">
          <cell r="B381" t="str">
            <v>96-97</v>
          </cell>
          <cell r="C381">
            <v>315</v>
          </cell>
          <cell r="D381">
            <v>350</v>
          </cell>
          <cell r="E381">
            <v>324.3</v>
          </cell>
          <cell r="F381">
            <v>92.657142857142858</v>
          </cell>
          <cell r="G381">
            <v>1.3</v>
          </cell>
          <cell r="H381">
            <v>0.40086339808818994</v>
          </cell>
          <cell r="I381">
            <v>315</v>
          </cell>
          <cell r="J381">
            <v>721.2</v>
          </cell>
          <cell r="K381">
            <v>0</v>
          </cell>
          <cell r="L381">
            <v>0</v>
          </cell>
          <cell r="M381">
            <v>277.2</v>
          </cell>
          <cell r="N381">
            <v>280.39999999999998</v>
          </cell>
          <cell r="O381" t="str">
            <v>14.09.96</v>
          </cell>
          <cell r="P381">
            <v>277</v>
          </cell>
          <cell r="Q381" t="str">
            <v>10.06.96</v>
          </cell>
        </row>
        <row r="382">
          <cell r="B382" t="str">
            <v>97-98</v>
          </cell>
          <cell r="C382">
            <v>315</v>
          </cell>
          <cell r="D382">
            <v>350</v>
          </cell>
          <cell r="E382">
            <v>501.98</v>
          </cell>
          <cell r="F382">
            <v>143.42285714285714</v>
          </cell>
          <cell r="G382">
            <v>1.8540000000000001</v>
          </cell>
          <cell r="H382">
            <v>0.36933742380174511</v>
          </cell>
          <cell r="I382">
            <v>315</v>
          </cell>
          <cell r="J382">
            <v>0</v>
          </cell>
          <cell r="K382">
            <v>0</v>
          </cell>
          <cell r="L382">
            <v>0</v>
          </cell>
          <cell r="M382">
            <v>277.2</v>
          </cell>
          <cell r="N382">
            <v>280.60000000000002</v>
          </cell>
          <cell r="O382" t="str">
            <v>02.09.97</v>
          </cell>
          <cell r="P382">
            <v>277.2</v>
          </cell>
          <cell r="Q382" t="str">
            <v>17.02.98</v>
          </cell>
        </row>
        <row r="383">
          <cell r="B383" t="str">
            <v>98-99</v>
          </cell>
          <cell r="C383">
            <v>315</v>
          </cell>
          <cell r="D383">
            <v>350</v>
          </cell>
          <cell r="E383">
            <v>429.3</v>
          </cell>
          <cell r="F383">
            <v>122.65714285714286</v>
          </cell>
          <cell r="G383">
            <v>1.4</v>
          </cell>
          <cell r="H383">
            <v>0.32611227579781038</v>
          </cell>
          <cell r="I383">
            <v>315</v>
          </cell>
          <cell r="J383">
            <v>0</v>
          </cell>
          <cell r="K383">
            <v>0</v>
          </cell>
          <cell r="L383">
            <v>0</v>
          </cell>
          <cell r="M383">
            <v>277</v>
          </cell>
          <cell r="N383">
            <v>279.89999999999998</v>
          </cell>
          <cell r="O383" t="str">
            <v>01.11.98</v>
          </cell>
          <cell r="P383">
            <v>277</v>
          </cell>
          <cell r="Q383" t="str">
            <v>20.06.98</v>
          </cell>
        </row>
        <row r="384">
          <cell r="B384" t="str">
            <v>99-00</v>
          </cell>
          <cell r="C384">
            <v>315</v>
          </cell>
          <cell r="D384">
            <v>350</v>
          </cell>
          <cell r="E384">
            <v>570</v>
          </cell>
          <cell r="F384">
            <v>162.85714285714286</v>
          </cell>
          <cell r="G384">
            <v>1.6</v>
          </cell>
          <cell r="H384">
            <v>0.2807017543859649</v>
          </cell>
          <cell r="I384">
            <v>315</v>
          </cell>
          <cell r="J384">
            <v>0</v>
          </cell>
          <cell r="K384">
            <v>0</v>
          </cell>
          <cell r="L384">
            <v>0</v>
          </cell>
          <cell r="M384">
            <v>275</v>
          </cell>
          <cell r="N384">
            <v>406.9</v>
          </cell>
          <cell r="O384">
            <v>0</v>
          </cell>
          <cell r="P384">
            <v>280.5</v>
          </cell>
        </row>
        <row r="385">
          <cell r="B385" t="str">
            <v>00-01</v>
          </cell>
          <cell r="C385">
            <v>315</v>
          </cell>
          <cell r="D385">
            <v>425</v>
          </cell>
          <cell r="E385">
            <v>745.37</v>
          </cell>
          <cell r="F385">
            <v>175.38</v>
          </cell>
          <cell r="G385">
            <v>2.7</v>
          </cell>
          <cell r="H385">
            <v>0.36223620483786578</v>
          </cell>
          <cell r="I385">
            <v>315</v>
          </cell>
          <cell r="J385">
            <v>0</v>
          </cell>
          <cell r="K385">
            <v>0</v>
          </cell>
          <cell r="L385">
            <v>0</v>
          </cell>
          <cell r="M385">
            <v>276.3</v>
          </cell>
        </row>
        <row r="386">
          <cell r="A386" t="str">
            <v>Average</v>
          </cell>
          <cell r="B386">
            <v>0</v>
          </cell>
          <cell r="C386">
            <v>0</v>
          </cell>
          <cell r="D386">
            <v>496.375</v>
          </cell>
          <cell r="E386">
            <v>396.11840625000002</v>
          </cell>
          <cell r="F386">
            <v>105.72345369968683</v>
          </cell>
          <cell r="G386">
            <v>2.1004999999999998</v>
          </cell>
          <cell r="H386">
            <v>0.53285014017771848</v>
          </cell>
          <cell r="I386">
            <v>341.25</v>
          </cell>
          <cell r="J386">
            <v>90.15</v>
          </cell>
          <cell r="K386">
            <v>0</v>
          </cell>
          <cell r="L386">
            <v>0</v>
          </cell>
          <cell r="M386">
            <v>311.50000000000006</v>
          </cell>
          <cell r="N386">
            <v>406.9</v>
          </cell>
          <cell r="O386">
            <v>0</v>
          </cell>
          <cell r="P386">
            <v>274.3</v>
          </cell>
          <cell r="Q386">
            <v>0</v>
          </cell>
        </row>
        <row r="387">
          <cell r="A387" t="str">
            <v>BIRSINGHPUR</v>
          </cell>
          <cell r="B387" t="str">
            <v>88-89</v>
          </cell>
        </row>
        <row r="388">
          <cell r="B388" t="str">
            <v>89-90</v>
          </cell>
        </row>
        <row r="389">
          <cell r="B389" t="str">
            <v>90-91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B390" t="str">
            <v>91-92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</row>
        <row r="391">
          <cell r="B391" t="str">
            <v>92-93</v>
          </cell>
          <cell r="C391">
            <v>20</v>
          </cell>
          <cell r="D391">
            <v>50</v>
          </cell>
          <cell r="E391">
            <v>18.38</v>
          </cell>
          <cell r="F391">
            <v>36.76</v>
          </cell>
          <cell r="G391">
            <v>0.1</v>
          </cell>
          <cell r="H391">
            <v>0.54406964091403698</v>
          </cell>
          <cell r="I391">
            <v>21</v>
          </cell>
          <cell r="J391">
            <v>0</v>
          </cell>
          <cell r="K391">
            <v>0</v>
          </cell>
          <cell r="L391">
            <v>0</v>
          </cell>
          <cell r="M391">
            <v>472.9</v>
          </cell>
          <cell r="N391">
            <v>476.1</v>
          </cell>
          <cell r="O391" t="str">
            <v>15.09.92</v>
          </cell>
          <cell r="P391">
            <v>470.8</v>
          </cell>
          <cell r="Q391" t="str">
            <v>02.08.92</v>
          </cell>
        </row>
        <row r="392">
          <cell r="B392" t="str">
            <v>93-94</v>
          </cell>
          <cell r="C392">
            <v>20</v>
          </cell>
          <cell r="D392">
            <v>50</v>
          </cell>
          <cell r="E392">
            <v>35.423999999999999</v>
          </cell>
          <cell r="F392">
            <v>70.847999999999999</v>
          </cell>
          <cell r="G392">
            <v>0.8</v>
          </cell>
          <cell r="H392">
            <v>2.2583559168925023</v>
          </cell>
          <cell r="I392">
            <v>21</v>
          </cell>
          <cell r="J392">
            <v>0</v>
          </cell>
          <cell r="K392">
            <v>0</v>
          </cell>
          <cell r="L392">
            <v>0</v>
          </cell>
          <cell r="M392">
            <v>475.97</v>
          </cell>
          <cell r="N392">
            <v>477</v>
          </cell>
          <cell r="O392" t="str">
            <v>21.09.93</v>
          </cell>
          <cell r="P392">
            <v>469.1</v>
          </cell>
          <cell r="Q392" t="str">
            <v>01.07.93</v>
          </cell>
        </row>
        <row r="393">
          <cell r="B393" t="str">
            <v>94-95</v>
          </cell>
          <cell r="C393">
            <v>20</v>
          </cell>
          <cell r="D393">
            <v>30</v>
          </cell>
          <cell r="E393">
            <v>60.3</v>
          </cell>
          <cell r="F393">
            <v>201</v>
          </cell>
          <cell r="G393">
            <v>1</v>
          </cell>
          <cell r="H393">
            <v>1.6583747927031509</v>
          </cell>
          <cell r="I393">
            <v>20</v>
          </cell>
          <cell r="J393">
            <v>1985</v>
          </cell>
          <cell r="K393">
            <v>0</v>
          </cell>
          <cell r="L393">
            <v>0</v>
          </cell>
          <cell r="M393">
            <v>474.7</v>
          </cell>
          <cell r="N393">
            <v>476.82</v>
          </cell>
          <cell r="O393" t="str">
            <v>01.12.94</v>
          </cell>
          <cell r="P393">
            <v>472.62</v>
          </cell>
          <cell r="Q393" t="str">
            <v>20.06.94</v>
          </cell>
        </row>
        <row r="394">
          <cell r="B394" t="str">
            <v>95-96</v>
          </cell>
          <cell r="C394">
            <v>20</v>
          </cell>
          <cell r="D394">
            <v>30</v>
          </cell>
          <cell r="E394">
            <v>43.1</v>
          </cell>
          <cell r="F394">
            <v>143.66666666666666</v>
          </cell>
          <cell r="G394">
            <v>0.9</v>
          </cell>
          <cell r="H394">
            <v>2.0881670533642689</v>
          </cell>
          <cell r="I394">
            <v>20</v>
          </cell>
          <cell r="J394">
            <v>690</v>
          </cell>
          <cell r="K394">
            <v>0</v>
          </cell>
          <cell r="L394">
            <v>0</v>
          </cell>
          <cell r="M394">
            <v>474.69</v>
          </cell>
          <cell r="N394">
            <v>476.28</v>
          </cell>
          <cell r="O394" t="str">
            <v>29.08.95</v>
          </cell>
          <cell r="P394">
            <v>471.83</v>
          </cell>
          <cell r="Q394" t="str">
            <v>13.07.95</v>
          </cell>
        </row>
        <row r="395">
          <cell r="B395" t="str">
            <v>96-97</v>
          </cell>
          <cell r="C395">
            <v>20</v>
          </cell>
          <cell r="D395">
            <v>30</v>
          </cell>
          <cell r="E395">
            <v>39</v>
          </cell>
          <cell r="F395">
            <v>130</v>
          </cell>
          <cell r="G395">
            <v>0.8</v>
          </cell>
          <cell r="H395">
            <v>2.0512820512820511</v>
          </cell>
          <cell r="I395">
            <v>20</v>
          </cell>
          <cell r="J395">
            <v>0</v>
          </cell>
          <cell r="K395">
            <v>0</v>
          </cell>
          <cell r="L395">
            <v>0</v>
          </cell>
          <cell r="M395">
            <v>475.01</v>
          </cell>
          <cell r="N395">
            <v>476.75</v>
          </cell>
          <cell r="O395" t="str">
            <v>18.09.96</v>
          </cell>
          <cell r="P395">
            <v>472.49</v>
          </cell>
          <cell r="Q395" t="str">
            <v>26.06.96</v>
          </cell>
        </row>
        <row r="396">
          <cell r="B396" t="str">
            <v>97-98</v>
          </cell>
          <cell r="C396">
            <v>20</v>
          </cell>
          <cell r="D396">
            <v>30</v>
          </cell>
          <cell r="E396">
            <v>68.23</v>
          </cell>
          <cell r="F396">
            <v>227.43333333333334</v>
          </cell>
          <cell r="G396">
            <v>0.63800000000000001</v>
          </cell>
          <cell r="H396">
            <v>0.93507254873222923</v>
          </cell>
          <cell r="I396">
            <v>20</v>
          </cell>
          <cell r="J396">
            <v>1177.4000000000001</v>
          </cell>
          <cell r="K396">
            <v>608.4</v>
          </cell>
          <cell r="L396">
            <v>0</v>
          </cell>
          <cell r="M396">
            <v>475.65</v>
          </cell>
          <cell r="N396">
            <v>476.9</v>
          </cell>
          <cell r="O396" t="str">
            <v>17.09.97</v>
          </cell>
          <cell r="P396">
            <v>472.41</v>
          </cell>
          <cell r="Q396" t="str">
            <v>14.07.97</v>
          </cell>
        </row>
        <row r="397">
          <cell r="B397" t="str">
            <v>98-99</v>
          </cell>
          <cell r="C397">
            <v>20</v>
          </cell>
          <cell r="D397">
            <v>50</v>
          </cell>
          <cell r="E397">
            <v>40.4</v>
          </cell>
          <cell r="F397">
            <v>80.8</v>
          </cell>
          <cell r="G397">
            <v>0.4</v>
          </cell>
          <cell r="H397">
            <v>0.99009900990099009</v>
          </cell>
          <cell r="I397">
            <v>20</v>
          </cell>
          <cell r="J397">
            <v>0</v>
          </cell>
          <cell r="K397">
            <v>608.4</v>
          </cell>
          <cell r="L397">
            <v>0</v>
          </cell>
          <cell r="M397">
            <v>474.63</v>
          </cell>
          <cell r="N397">
            <v>476.71</v>
          </cell>
          <cell r="O397" t="str">
            <v>14.09.98</v>
          </cell>
          <cell r="P397">
            <v>473.45</v>
          </cell>
          <cell r="Q397" t="str">
            <v>02.06.98</v>
          </cell>
        </row>
        <row r="398">
          <cell r="B398" t="str">
            <v>99-00</v>
          </cell>
          <cell r="C398">
            <v>20</v>
          </cell>
          <cell r="D398">
            <v>55</v>
          </cell>
          <cell r="E398">
            <v>46.3</v>
          </cell>
          <cell r="F398">
            <v>84.181818181818187</v>
          </cell>
          <cell r="G398">
            <v>0.3</v>
          </cell>
          <cell r="H398">
            <v>0.64794816414686829</v>
          </cell>
          <cell r="I398">
            <v>20</v>
          </cell>
          <cell r="J398">
            <v>0</v>
          </cell>
          <cell r="K398">
            <v>0</v>
          </cell>
          <cell r="L398">
            <v>0</v>
          </cell>
          <cell r="M398">
            <v>475.37</v>
          </cell>
          <cell r="N398">
            <v>476.92</v>
          </cell>
          <cell r="O398">
            <v>0</v>
          </cell>
          <cell r="P398">
            <v>472.95</v>
          </cell>
        </row>
        <row r="399">
          <cell r="B399" t="str">
            <v>00-01</v>
          </cell>
          <cell r="C399">
            <v>20</v>
          </cell>
          <cell r="D399">
            <v>50</v>
          </cell>
          <cell r="E399">
            <v>34.71</v>
          </cell>
          <cell r="F399">
            <v>99.18</v>
          </cell>
          <cell r="G399">
            <v>0.37</v>
          </cell>
          <cell r="H399">
            <v>1.065975223278594</v>
          </cell>
          <cell r="I399">
            <v>20</v>
          </cell>
          <cell r="J399">
            <v>0</v>
          </cell>
          <cell r="K399">
            <v>0</v>
          </cell>
          <cell r="L399">
            <v>0</v>
          </cell>
          <cell r="M399">
            <v>474.48</v>
          </cell>
        </row>
        <row r="400">
          <cell r="A400" t="str">
            <v>Average</v>
          </cell>
          <cell r="B400">
            <v>0</v>
          </cell>
          <cell r="C400">
            <v>0</v>
          </cell>
          <cell r="D400">
            <v>81</v>
          </cell>
          <cell r="E400">
            <v>85.354250000000008</v>
          </cell>
          <cell r="F400">
            <v>158.5635</v>
          </cell>
          <cell r="G400">
            <v>47.829749999999997</v>
          </cell>
          <cell r="H400">
            <v>48.565677626723655</v>
          </cell>
          <cell r="I400">
            <v>65</v>
          </cell>
          <cell r="J400">
            <v>528.79999999999995</v>
          </cell>
          <cell r="K400">
            <v>199.35</v>
          </cell>
          <cell r="L400">
            <v>47.25</v>
          </cell>
          <cell r="M400">
            <v>462.69375000000002</v>
          </cell>
          <cell r="N400">
            <v>477</v>
          </cell>
          <cell r="O400">
            <v>0</v>
          </cell>
          <cell r="P400">
            <v>469.1</v>
          </cell>
          <cell r="Q400">
            <v>0</v>
          </cell>
        </row>
        <row r="401">
          <cell r="A401" t="str">
            <v>STATE  LOAD  DESPATCH  CENTRE  M.P.E.B.  JABALPUR</v>
          </cell>
        </row>
        <row r="402">
          <cell r="A402" t="str">
            <v>HYDEL</v>
          </cell>
        </row>
        <row r="403">
          <cell r="A403" t="str">
            <v>STATION NAME</v>
          </cell>
          <cell r="B403" t="str">
            <v>YEAR</v>
          </cell>
          <cell r="C403" t="str">
            <v>CAPACITY</v>
          </cell>
          <cell r="D403" t="str">
            <v>TARGET</v>
          </cell>
          <cell r="E403" t="str">
            <v>ACTUAL GENE.</v>
          </cell>
          <cell r="F403" t="str">
            <v>ACHIEVE-MENT</v>
          </cell>
          <cell r="G403" t="str">
            <v>AUXILIARY CONSUMPTION</v>
          </cell>
          <cell r="H403">
            <v>0</v>
          </cell>
          <cell r="I403" t="str">
            <v>MAXIMUM DEMAND</v>
          </cell>
          <cell r="J403" t="str">
            <v>WATER INFLOW</v>
          </cell>
          <cell r="K403" t="str">
            <v>WATER CONSUMED</v>
          </cell>
          <cell r="L403" t="str">
            <v>WATER CONSUMED</v>
          </cell>
          <cell r="M403" t="str">
            <v>LEVEL AT THE END</v>
          </cell>
          <cell r="N403" t="str">
            <v>MAXIMUM LEVEL</v>
          </cell>
          <cell r="O403">
            <v>0</v>
          </cell>
          <cell r="P403" t="str">
            <v>MINIMUM LEVEL</v>
          </cell>
        </row>
        <row r="404">
          <cell r="C404" t="str">
            <v>MW</v>
          </cell>
          <cell r="D404" t="str">
            <v>MKwh</v>
          </cell>
          <cell r="E404" t="str">
            <v>MKwh</v>
          </cell>
          <cell r="F404" t="str">
            <v>%</v>
          </cell>
          <cell r="G404" t="str">
            <v>MKwh</v>
          </cell>
          <cell r="H404" t="str">
            <v>%</v>
          </cell>
          <cell r="I404" t="str">
            <v>MW</v>
          </cell>
          <cell r="J404" t="str">
            <v>MAFT</v>
          </cell>
          <cell r="K404" t="str">
            <v>MCM</v>
          </cell>
          <cell r="L404" t="str">
            <v>MCM</v>
          </cell>
          <cell r="M404" t="str">
            <v>FT / M</v>
          </cell>
          <cell r="N404" t="str">
            <v>FT / M</v>
          </cell>
          <cell r="O404" t="str">
            <v>DATE</v>
          </cell>
          <cell r="P404" t="str">
            <v>FT / M</v>
          </cell>
          <cell r="Q404" t="str">
            <v>DATE</v>
          </cell>
        </row>
        <row r="405">
          <cell r="A405" t="str">
            <v>HASDEO BANGO</v>
          </cell>
          <cell r="B405" t="str">
            <v>94-95</v>
          </cell>
          <cell r="C405">
            <v>120</v>
          </cell>
          <cell r="D405">
            <v>250</v>
          </cell>
          <cell r="E405">
            <v>256.10000000000002</v>
          </cell>
          <cell r="F405">
            <v>102.44000000000001</v>
          </cell>
          <cell r="G405">
            <v>8</v>
          </cell>
          <cell r="H405">
            <v>3.1237797735259663</v>
          </cell>
          <cell r="I405">
            <v>120</v>
          </cell>
          <cell r="J405">
            <v>6240</v>
          </cell>
          <cell r="K405">
            <v>0</v>
          </cell>
          <cell r="L405">
            <v>0</v>
          </cell>
          <cell r="M405">
            <v>349</v>
          </cell>
          <cell r="N405">
            <v>359.28</v>
          </cell>
          <cell r="O405" t="str">
            <v>09.10.94</v>
          </cell>
          <cell r="P405">
            <v>347.8</v>
          </cell>
          <cell r="Q405" t="str">
            <v>10.06.94</v>
          </cell>
        </row>
        <row r="406">
          <cell r="B406" t="str">
            <v>95-96</v>
          </cell>
          <cell r="C406">
            <v>120</v>
          </cell>
          <cell r="D406">
            <v>250</v>
          </cell>
          <cell r="E406">
            <v>296.8</v>
          </cell>
          <cell r="F406">
            <v>118.72</v>
          </cell>
          <cell r="G406">
            <v>3.5</v>
          </cell>
          <cell r="H406">
            <v>1.1792452830188678</v>
          </cell>
          <cell r="I406">
            <v>127</v>
          </cell>
          <cell r="J406">
            <v>2389</v>
          </cell>
          <cell r="K406">
            <v>0</v>
          </cell>
          <cell r="L406">
            <v>0</v>
          </cell>
          <cell r="M406">
            <v>347.98</v>
          </cell>
          <cell r="N406">
            <v>355.5</v>
          </cell>
          <cell r="O406" t="str">
            <v>18.09.95</v>
          </cell>
          <cell r="P406">
            <v>342.6</v>
          </cell>
          <cell r="Q406" t="str">
            <v>20.06.95</v>
          </cell>
        </row>
        <row r="407">
          <cell r="B407" t="str">
            <v>96-97</v>
          </cell>
          <cell r="C407">
            <v>120</v>
          </cell>
          <cell r="D407">
            <v>350</v>
          </cell>
          <cell r="E407">
            <v>359.1</v>
          </cell>
          <cell r="F407">
            <v>102.6</v>
          </cell>
          <cell r="G407">
            <v>2.4</v>
          </cell>
          <cell r="H407">
            <v>0.66833751044277356</v>
          </cell>
          <cell r="I407">
            <v>126</v>
          </cell>
          <cell r="J407">
            <v>0</v>
          </cell>
          <cell r="K407">
            <v>0</v>
          </cell>
          <cell r="L407">
            <v>0</v>
          </cell>
          <cell r="M407">
            <v>345</v>
          </cell>
          <cell r="N407">
            <v>357.08</v>
          </cell>
          <cell r="O407" t="str">
            <v>18.09.96</v>
          </cell>
          <cell r="P407">
            <v>344.17</v>
          </cell>
          <cell r="Q407" t="str">
            <v>20.06.96</v>
          </cell>
        </row>
        <row r="408">
          <cell r="B408" t="str">
            <v>97-98</v>
          </cell>
          <cell r="C408">
            <v>120</v>
          </cell>
          <cell r="D408">
            <v>350</v>
          </cell>
          <cell r="E408">
            <v>189.14</v>
          </cell>
          <cell r="F408">
            <v>54.04</v>
          </cell>
          <cell r="G408">
            <v>0.27700000000000002</v>
          </cell>
          <cell r="H408">
            <v>0.14645236332875122</v>
          </cell>
          <cell r="I408">
            <v>130</v>
          </cell>
          <cell r="J408">
            <v>0</v>
          </cell>
          <cell r="K408">
            <v>2745.8</v>
          </cell>
          <cell r="L408">
            <v>0</v>
          </cell>
          <cell r="M408">
            <v>355.56</v>
          </cell>
          <cell r="N408">
            <v>357.17</v>
          </cell>
          <cell r="O408" t="str">
            <v>24.09.97</v>
          </cell>
          <cell r="P408">
            <v>341.04</v>
          </cell>
          <cell r="Q408" t="str">
            <v>24.06.97</v>
          </cell>
        </row>
        <row r="409">
          <cell r="B409" t="str">
            <v>98-99</v>
          </cell>
          <cell r="C409">
            <v>120</v>
          </cell>
          <cell r="D409">
            <v>350</v>
          </cell>
          <cell r="E409">
            <v>610.92740000000003</v>
          </cell>
          <cell r="F409">
            <v>174.55068571428572</v>
          </cell>
          <cell r="G409">
            <v>0.36320999999999998</v>
          </cell>
          <cell r="H409">
            <v>5.9452236059472856E-2</v>
          </cell>
          <cell r="I409">
            <v>124</v>
          </cell>
          <cell r="J409">
            <v>0</v>
          </cell>
          <cell r="K409">
            <v>2745.8</v>
          </cell>
          <cell r="L409">
            <v>0</v>
          </cell>
          <cell r="M409">
            <v>334.51</v>
          </cell>
          <cell r="N409">
            <v>357.1</v>
          </cell>
          <cell r="O409" t="str">
            <v>03.10.98</v>
          </cell>
          <cell r="P409">
            <v>343.6</v>
          </cell>
          <cell r="Q409" t="str">
            <v>30.03.99</v>
          </cell>
        </row>
        <row r="410">
          <cell r="B410" t="str">
            <v>99-00</v>
          </cell>
          <cell r="C410">
            <v>120</v>
          </cell>
          <cell r="D410">
            <v>350</v>
          </cell>
          <cell r="E410">
            <v>430.4</v>
          </cell>
          <cell r="F410">
            <v>122.97142857142858</v>
          </cell>
          <cell r="G410">
            <v>0.3</v>
          </cell>
          <cell r="H410">
            <v>6.9702602230483274E-2</v>
          </cell>
          <cell r="I410">
            <v>123</v>
          </cell>
          <cell r="J410">
            <v>4046.5</v>
          </cell>
          <cell r="K410">
            <v>0</v>
          </cell>
          <cell r="L410">
            <v>0</v>
          </cell>
          <cell r="M410">
            <v>344.57</v>
          </cell>
          <cell r="N410">
            <v>357.8</v>
          </cell>
          <cell r="O410">
            <v>0</v>
          </cell>
          <cell r="P410">
            <v>338.38</v>
          </cell>
        </row>
        <row r="411">
          <cell r="B411" t="str">
            <v>00-01</v>
          </cell>
          <cell r="C411">
            <v>120</v>
          </cell>
          <cell r="D411">
            <v>400</v>
          </cell>
          <cell r="E411">
            <v>233.76</v>
          </cell>
          <cell r="F411">
            <v>58.44</v>
          </cell>
          <cell r="G411">
            <v>0.47</v>
          </cell>
          <cell r="H411">
            <v>0.2010609171800137</v>
          </cell>
          <cell r="I411">
            <v>121</v>
          </cell>
          <cell r="J411">
            <v>0</v>
          </cell>
          <cell r="K411">
            <v>0</v>
          </cell>
          <cell r="L411">
            <v>0</v>
          </cell>
          <cell r="M411">
            <v>345.48</v>
          </cell>
        </row>
        <row r="412">
          <cell r="A412" t="str">
            <v>Average</v>
          </cell>
        </row>
        <row r="413">
          <cell r="A413" t="str">
            <v>RAJGHAT</v>
          </cell>
          <cell r="B413" t="str">
            <v>99-00</v>
          </cell>
          <cell r="C413">
            <v>15</v>
          </cell>
          <cell r="D413">
            <v>160</v>
          </cell>
          <cell r="E413">
            <v>27.28</v>
          </cell>
          <cell r="F413">
            <v>17.05</v>
          </cell>
          <cell r="G413">
            <v>0.12</v>
          </cell>
          <cell r="H413">
            <v>0.44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351.7</v>
          </cell>
        </row>
        <row r="414">
          <cell r="B414" t="str">
            <v>00-01</v>
          </cell>
          <cell r="C414">
            <v>45</v>
          </cell>
          <cell r="D414">
            <v>100</v>
          </cell>
          <cell r="E414">
            <v>58.17</v>
          </cell>
          <cell r="F414">
            <v>61.24</v>
          </cell>
          <cell r="G414">
            <v>0.41</v>
          </cell>
          <cell r="H414">
            <v>0.71</v>
          </cell>
          <cell r="I414">
            <v>40</v>
          </cell>
          <cell r="J414">
            <v>0</v>
          </cell>
          <cell r="K414">
            <v>0</v>
          </cell>
          <cell r="L414">
            <v>0</v>
          </cell>
          <cell r="M414">
            <v>359</v>
          </cell>
        </row>
        <row r="415">
          <cell r="A415" t="str">
            <v>Average</v>
          </cell>
        </row>
        <row r="416">
          <cell r="A416" t="str">
            <v>M.P.RAJGHAT</v>
          </cell>
          <cell r="B416" t="str">
            <v>99-00</v>
          </cell>
          <cell r="C416">
            <v>7.5</v>
          </cell>
          <cell r="D416">
            <v>80</v>
          </cell>
          <cell r="E416">
            <v>13.64</v>
          </cell>
          <cell r="F416">
            <v>17.05</v>
          </cell>
          <cell r="G416">
            <v>0.06</v>
          </cell>
          <cell r="H416">
            <v>0.03</v>
          </cell>
        </row>
        <row r="417">
          <cell r="B417" t="str">
            <v>00-01</v>
          </cell>
          <cell r="C417">
            <v>22.5</v>
          </cell>
          <cell r="D417">
            <v>50</v>
          </cell>
          <cell r="E417">
            <v>29.09</v>
          </cell>
          <cell r="F417">
            <v>61.24</v>
          </cell>
          <cell r="G417">
            <v>0.21</v>
          </cell>
          <cell r="H417">
            <v>0.04</v>
          </cell>
        </row>
        <row r="418">
          <cell r="A418" t="str">
            <v>Average</v>
          </cell>
          <cell r="B418">
            <v>0</v>
          </cell>
          <cell r="C418">
            <v>0</v>
          </cell>
          <cell r="D418">
            <v>426.66666666666669</v>
          </cell>
          <cell r="E418">
            <v>410.27956666666665</v>
          </cell>
          <cell r="F418">
            <v>112.55368571428572</v>
          </cell>
          <cell r="G418">
            <v>2.6400350000000001</v>
          </cell>
          <cell r="H418">
            <v>0.87449496143438588</v>
          </cell>
          <cell r="I418">
            <v>145.16666666666666</v>
          </cell>
          <cell r="J418">
            <v>2112.5833333333335</v>
          </cell>
          <cell r="K418">
            <v>915.26666666666677</v>
          </cell>
          <cell r="L418">
            <v>0</v>
          </cell>
          <cell r="M418">
            <v>522.13333333333333</v>
          </cell>
          <cell r="N418">
            <v>477</v>
          </cell>
          <cell r="O418">
            <v>0</v>
          </cell>
          <cell r="P418">
            <v>0</v>
          </cell>
          <cell r="Q418">
            <v>0</v>
          </cell>
        </row>
        <row r="419">
          <cell r="A419" t="str">
            <v>M.P.HYDEL</v>
          </cell>
          <cell r="B419" t="str">
            <v>88-89</v>
          </cell>
          <cell r="C419">
            <v>389.66666666666663</v>
          </cell>
          <cell r="D419">
            <v>910</v>
          </cell>
          <cell r="E419">
            <v>884.83333333333326</v>
          </cell>
          <cell r="F419">
            <v>97.234432234432234</v>
          </cell>
          <cell r="G419">
            <v>0</v>
          </cell>
          <cell r="H419">
            <v>0</v>
          </cell>
          <cell r="I419">
            <v>0</v>
          </cell>
        </row>
        <row r="420">
          <cell r="B420" t="str">
            <v>89-90</v>
          </cell>
          <cell r="C420">
            <v>389.66666666666663</v>
          </cell>
          <cell r="D420">
            <v>950</v>
          </cell>
          <cell r="E420">
            <v>872.75166666666655</v>
          </cell>
          <cell r="F420">
            <v>91.868596491228061</v>
          </cell>
          <cell r="G420">
            <v>6.2333333333333334</v>
          </cell>
          <cell r="H420">
            <v>0.71421614777781395</v>
          </cell>
          <cell r="I420">
            <v>0</v>
          </cell>
        </row>
        <row r="421">
          <cell r="B421" t="str">
            <v>90-91</v>
          </cell>
          <cell r="C421">
            <v>389.66666666666663</v>
          </cell>
          <cell r="D421">
            <v>1085</v>
          </cell>
          <cell r="E421">
            <v>1166.44</v>
          </cell>
          <cell r="F421">
            <v>107.50599078341014</v>
          </cell>
          <cell r="G421">
            <v>2.7333333333333334</v>
          </cell>
          <cell r="H421">
            <v>0.23433124149834822</v>
          </cell>
          <cell r="I421">
            <v>0</v>
          </cell>
        </row>
        <row r="422">
          <cell r="B422" t="str">
            <v>91-92</v>
          </cell>
          <cell r="C422">
            <v>704.66666666666663</v>
          </cell>
          <cell r="D422">
            <v>1846</v>
          </cell>
          <cell r="E422">
            <v>1498.6583333333333</v>
          </cell>
          <cell r="F422">
            <v>81.184091729866381</v>
          </cell>
          <cell r="G422">
            <v>4.5333333333333332</v>
          </cell>
          <cell r="H422">
            <v>0.30249278521344092</v>
          </cell>
          <cell r="I422">
            <v>0</v>
          </cell>
        </row>
        <row r="423">
          <cell r="B423" t="str">
            <v>92-93</v>
          </cell>
          <cell r="C423">
            <v>724.66666666666663</v>
          </cell>
          <cell r="D423">
            <v>1938.3333333333333</v>
          </cell>
          <cell r="E423">
            <v>1511.4950000000001</v>
          </cell>
          <cell r="F423">
            <v>77.979105760963023</v>
          </cell>
          <cell r="G423">
            <v>7.6999999999999993</v>
          </cell>
          <cell r="H423">
            <v>0.5094294059854646</v>
          </cell>
          <cell r="I423">
            <v>0</v>
          </cell>
        </row>
        <row r="424">
          <cell r="B424" t="str">
            <v>93-94</v>
          </cell>
          <cell r="C424">
            <v>724.66666666666663</v>
          </cell>
          <cell r="D424">
            <v>1990</v>
          </cell>
          <cell r="E424">
            <v>1658.25848</v>
          </cell>
          <cell r="F424">
            <v>83.329571859296479</v>
          </cell>
          <cell r="G424">
            <v>10.773333333333333</v>
          </cell>
          <cell r="H424">
            <v>0.64967756614959893</v>
          </cell>
          <cell r="I424">
            <v>0</v>
          </cell>
        </row>
        <row r="425">
          <cell r="B425" t="str">
            <v>94-95</v>
          </cell>
          <cell r="C425">
            <v>844.66666666666663</v>
          </cell>
          <cell r="D425">
            <v>2000</v>
          </cell>
          <cell r="E425">
            <v>2415.3333333333335</v>
          </cell>
          <cell r="F425">
            <v>120.76666666666667</v>
          </cell>
          <cell r="G425">
            <v>17.51774533333333</v>
          </cell>
          <cell r="H425">
            <v>0.72527237096328989</v>
          </cell>
          <cell r="I425">
            <v>0</v>
          </cell>
        </row>
        <row r="426">
          <cell r="B426" t="str">
            <v>95-96</v>
          </cell>
          <cell r="C426">
            <v>844.66666666666663</v>
          </cell>
          <cell r="D426">
            <v>2000</v>
          </cell>
          <cell r="E426">
            <v>2253.1166666666663</v>
          </cell>
          <cell r="F426">
            <v>112.65583333333332</v>
          </cell>
          <cell r="G426">
            <v>13.9</v>
          </cell>
          <cell r="H426">
            <v>0.61692322486629636</v>
          </cell>
        </row>
        <row r="427">
          <cell r="B427" t="str">
            <v>96-97</v>
          </cell>
          <cell r="C427">
            <v>844.66666666666663</v>
          </cell>
          <cell r="D427">
            <v>2200</v>
          </cell>
          <cell r="E427">
            <v>2274.25</v>
          </cell>
          <cell r="F427">
            <v>103.375</v>
          </cell>
          <cell r="G427">
            <v>10.516666666666667</v>
          </cell>
          <cell r="H427">
            <v>0.46242350958191347</v>
          </cell>
        </row>
        <row r="428">
          <cell r="B428" t="str">
            <v>97-98</v>
          </cell>
          <cell r="C428">
            <v>844.66666666666663</v>
          </cell>
          <cell r="D428">
            <v>2200</v>
          </cell>
          <cell r="E428">
            <v>2324.9116666666664</v>
          </cell>
          <cell r="F428">
            <v>105.67780303030301</v>
          </cell>
          <cell r="G428">
            <v>9.3574999999999982</v>
          </cell>
          <cell r="H428">
            <v>0.40248840995392648</v>
          </cell>
        </row>
        <row r="429">
          <cell r="B429" t="str">
            <v>98-99</v>
          </cell>
          <cell r="C429">
            <v>844.66666666666663</v>
          </cell>
          <cell r="D429">
            <v>2300</v>
          </cell>
          <cell r="E429">
            <v>2850.594066666667</v>
          </cell>
          <cell r="F429">
            <v>123.93887246376812</v>
          </cell>
          <cell r="G429">
            <v>9.596543333333333</v>
          </cell>
          <cell r="H429">
            <v>0.33665064575662362</v>
          </cell>
        </row>
        <row r="430">
          <cell r="B430" t="str">
            <v>99-00</v>
          </cell>
          <cell r="C430">
            <v>0</v>
          </cell>
          <cell r="D430">
            <v>2440</v>
          </cell>
          <cell r="E430">
            <v>2507.17</v>
          </cell>
          <cell r="F430">
            <v>102.75286885245902</v>
          </cell>
          <cell r="G430">
            <v>5.9</v>
          </cell>
          <cell r="H430">
            <v>0.23532508764862373</v>
          </cell>
        </row>
        <row r="431">
          <cell r="B431" t="str">
            <v>00-01</v>
          </cell>
          <cell r="C431">
            <v>867.5</v>
          </cell>
          <cell r="D431">
            <v>2442</v>
          </cell>
          <cell r="E431">
            <v>1809.98</v>
          </cell>
          <cell r="F431">
            <v>74.118755118755118</v>
          </cell>
          <cell r="G431">
            <v>9.17</v>
          </cell>
          <cell r="H431">
            <v>0.50663543243571751</v>
          </cell>
        </row>
        <row r="432">
          <cell r="A432" t="str">
            <v>Average last 5 years</v>
          </cell>
          <cell r="B432">
            <v>0</v>
          </cell>
          <cell r="C432">
            <v>0</v>
          </cell>
          <cell r="D432">
            <v>2140</v>
          </cell>
          <cell r="E432">
            <v>2423.6411466666664</v>
          </cell>
          <cell r="F432">
            <v>113.28283509881423</v>
          </cell>
          <cell r="G432">
            <v>12.177691066666664</v>
          </cell>
          <cell r="H432">
            <v>0.50875163222440989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A433" t="str">
            <v>M.P.TOTAL</v>
          </cell>
          <cell r="B433" t="str">
            <v>88-89</v>
          </cell>
          <cell r="C433">
            <v>3077.1666666666665</v>
          </cell>
          <cell r="D433">
            <v>13250</v>
          </cell>
          <cell r="E433">
            <v>12343.131333333335</v>
          </cell>
          <cell r="F433">
            <v>93.155708176100646</v>
          </cell>
          <cell r="G433">
            <v>0</v>
          </cell>
          <cell r="H433">
            <v>0</v>
          </cell>
        </row>
        <row r="434">
          <cell r="B434" t="str">
            <v>89-90</v>
          </cell>
          <cell r="C434">
            <v>3077.1666666666665</v>
          </cell>
          <cell r="D434">
            <v>13320</v>
          </cell>
          <cell r="E434">
            <v>12645.461666666666</v>
          </cell>
          <cell r="F434">
            <v>94.935898398398393</v>
          </cell>
          <cell r="G434">
            <v>1158.0333333333333</v>
          </cell>
          <cell r="H434">
            <v>9.1576991323764769</v>
          </cell>
        </row>
        <row r="435">
          <cell r="B435" t="str">
            <v>90-91</v>
          </cell>
          <cell r="C435">
            <v>2947.1666666666665</v>
          </cell>
          <cell r="D435">
            <v>14155</v>
          </cell>
          <cell r="E435">
            <v>12937.164000000001</v>
          </cell>
          <cell r="F435">
            <v>91.396425291416477</v>
          </cell>
          <cell r="G435">
            <v>1248.7273333333335</v>
          </cell>
          <cell r="H435">
            <v>9.652249390464041</v>
          </cell>
          <cell r="I435">
            <v>0</v>
          </cell>
        </row>
        <row r="436">
          <cell r="B436" t="str">
            <v>91-92</v>
          </cell>
          <cell r="C436">
            <v>3262.1666666666665</v>
          </cell>
          <cell r="D436">
            <v>14606</v>
          </cell>
          <cell r="E436">
            <v>12524.380333333333</v>
          </cell>
          <cell r="F436">
            <v>85.748187959286128</v>
          </cell>
          <cell r="G436">
            <v>1179.9433333333332</v>
          </cell>
          <cell r="H436">
            <v>9.4211713628094067</v>
          </cell>
          <cell r="I436">
            <v>0</v>
          </cell>
        </row>
        <row r="437">
          <cell r="B437" t="str">
            <v>92-93</v>
          </cell>
          <cell r="C437">
            <v>3282.1666666666665</v>
          </cell>
          <cell r="D437">
            <v>14538.333333333334</v>
          </cell>
          <cell r="E437">
            <v>13259.179000000002</v>
          </cell>
          <cell r="F437">
            <v>91.20150636248998</v>
          </cell>
          <cell r="G437">
            <v>1232.616</v>
          </cell>
          <cell r="H437">
            <v>9.296322193101096</v>
          </cell>
          <cell r="I437">
            <v>0</v>
          </cell>
        </row>
        <row r="438">
          <cell r="B438" t="str">
            <v>93-94</v>
          </cell>
          <cell r="C438">
            <v>3482.1666666666665</v>
          </cell>
          <cell r="D438">
            <v>16325</v>
          </cell>
          <cell r="E438">
            <v>14382.00028</v>
          </cell>
          <cell r="F438">
            <v>88.098010903522194</v>
          </cell>
          <cell r="G438">
            <v>1337.7796703333336</v>
          </cell>
          <cell r="H438">
            <v>9.3017636231984095</v>
          </cell>
          <cell r="I438">
            <v>0</v>
          </cell>
        </row>
        <row r="439">
          <cell r="B439" t="str">
            <v>94-95</v>
          </cell>
          <cell r="C439">
            <v>3812.1666666666665</v>
          </cell>
          <cell r="D439">
            <v>16230</v>
          </cell>
          <cell r="E439">
            <v>16597.313333333332</v>
          </cell>
          <cell r="F439">
            <v>102.2631751899774</v>
          </cell>
          <cell r="G439">
            <v>1511.8777453333332</v>
          </cell>
          <cell r="H439">
            <v>9.1091715566816642</v>
          </cell>
          <cell r="I439">
            <v>0</v>
          </cell>
        </row>
        <row r="440">
          <cell r="B440" t="str">
            <v>95-96</v>
          </cell>
          <cell r="C440">
            <v>3812.1666666666665</v>
          </cell>
          <cell r="D440">
            <v>18000</v>
          </cell>
          <cell r="E440">
            <v>17598.816666666666</v>
          </cell>
          <cell r="F440">
            <v>97.771203703703691</v>
          </cell>
          <cell r="G440">
            <v>1592.9199999999998</v>
          </cell>
          <cell r="H440">
            <v>9.0512903803191307</v>
          </cell>
        </row>
        <row r="441">
          <cell r="B441" t="str">
            <v>96-97</v>
          </cell>
          <cell r="C441">
            <v>3812.1666666666665</v>
          </cell>
          <cell r="D441">
            <v>18490</v>
          </cell>
          <cell r="E441">
            <v>18413.75</v>
          </cell>
          <cell r="F441">
            <v>99.587614926987555</v>
          </cell>
          <cell r="G441">
            <v>1593.5166666666669</v>
          </cell>
          <cell r="H441">
            <v>8.653949720543979</v>
          </cell>
        </row>
        <row r="442">
          <cell r="B442" t="str">
            <v>97-98</v>
          </cell>
          <cell r="C442">
            <v>3812.1666666666665</v>
          </cell>
          <cell r="D442">
            <v>18680</v>
          </cell>
          <cell r="E442">
            <v>19442.469666666664</v>
          </cell>
          <cell r="F442">
            <v>104.08174339757315</v>
          </cell>
          <cell r="G442">
            <v>1698.3725000000002</v>
          </cell>
          <cell r="H442">
            <v>8.7353743074718118</v>
          </cell>
        </row>
        <row r="443">
          <cell r="B443" t="str">
            <v>98-99</v>
          </cell>
          <cell r="C443">
            <v>3812.1666666666665</v>
          </cell>
          <cell r="D443">
            <v>19120</v>
          </cell>
          <cell r="E443">
            <v>20551.660066666671</v>
          </cell>
          <cell r="F443">
            <v>107.4877618549512</v>
          </cell>
          <cell r="G443">
            <v>1723.2765433333334</v>
          </cell>
          <cell r="H443">
            <v>8.3850965700253344</v>
          </cell>
        </row>
        <row r="444">
          <cell r="B444" t="str">
            <v>99-00</v>
          </cell>
          <cell r="C444">
            <v>0</v>
          </cell>
          <cell r="D444">
            <v>20565</v>
          </cell>
          <cell r="E444">
            <v>21812.7</v>
          </cell>
          <cell r="F444">
            <v>106.1</v>
          </cell>
          <cell r="G444">
            <v>1888.1</v>
          </cell>
          <cell r="H444">
            <v>8.6999999999999993</v>
          </cell>
        </row>
        <row r="445">
          <cell r="B445" t="str">
            <v>00-01</v>
          </cell>
          <cell r="C445">
            <v>4255</v>
          </cell>
          <cell r="D445">
            <v>23512</v>
          </cell>
          <cell r="E445">
            <v>21436.92</v>
          </cell>
          <cell r="F445">
            <v>91.05</v>
          </cell>
          <cell r="G445">
            <v>1918.86</v>
          </cell>
          <cell r="H445">
            <v>8.9499999999999993</v>
          </cell>
        </row>
      </sheetData>
      <sheetData sheetId="5">
        <row r="3">
          <cell r="A3" t="str">
            <v>STATION NAME</v>
          </cell>
        </row>
      </sheetData>
      <sheetData sheetId="6">
        <row r="3">
          <cell r="A3" t="str">
            <v>STATION NAME</v>
          </cell>
        </row>
      </sheetData>
      <sheetData sheetId="7">
        <row r="3">
          <cell r="A3" t="str">
            <v>STATION NAME</v>
          </cell>
        </row>
      </sheetData>
      <sheetData sheetId="8">
        <row r="3">
          <cell r="A3" t="str">
            <v>STATION NAME</v>
          </cell>
        </row>
      </sheetData>
      <sheetData sheetId="9">
        <row r="3">
          <cell r="A3" t="str">
            <v>STATION NAME</v>
          </cell>
        </row>
      </sheetData>
      <sheetData sheetId="10">
        <row r="3">
          <cell r="A3" t="str">
            <v>STATION NAME</v>
          </cell>
        </row>
      </sheetData>
      <sheetData sheetId="11">
        <row r="3">
          <cell r="A3" t="str">
            <v>STATION NAME</v>
          </cell>
        </row>
      </sheetData>
      <sheetData sheetId="12">
        <row r="3">
          <cell r="A3" t="str">
            <v>STATION NAME</v>
          </cell>
        </row>
      </sheetData>
      <sheetData sheetId="13">
        <row r="3">
          <cell r="A3" t="str">
            <v>STATION NAME</v>
          </cell>
        </row>
      </sheetData>
      <sheetData sheetId="14">
        <row r="3">
          <cell r="A3" t="str">
            <v>STATION NAME</v>
          </cell>
        </row>
      </sheetData>
      <sheetData sheetId="15">
        <row r="3">
          <cell r="A3" t="str">
            <v>STATION NAME</v>
          </cell>
        </row>
      </sheetData>
      <sheetData sheetId="16">
        <row r="3">
          <cell r="A3" t="str">
            <v>STATION NAME</v>
          </cell>
        </row>
      </sheetData>
      <sheetData sheetId="17">
        <row r="3">
          <cell r="A3" t="str">
            <v>STATION NAME</v>
          </cell>
        </row>
      </sheetData>
      <sheetData sheetId="18">
        <row r="3">
          <cell r="A3" t="str">
            <v>STATION NAME</v>
          </cell>
        </row>
      </sheetData>
      <sheetData sheetId="19">
        <row r="3">
          <cell r="A3" t="str">
            <v>STATION NAME</v>
          </cell>
        </row>
      </sheetData>
      <sheetData sheetId="20">
        <row r="3">
          <cell r="A3" t="str">
            <v>STATION NAME</v>
          </cell>
        </row>
      </sheetData>
      <sheetData sheetId="21">
        <row r="3">
          <cell r="A3" t="str">
            <v>STATION NAME</v>
          </cell>
        </row>
      </sheetData>
      <sheetData sheetId="22">
        <row r="3">
          <cell r="A3" t="str">
            <v>STATION NAME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3">
          <cell r="A3" t="str">
            <v>STATION NAME</v>
          </cell>
        </row>
      </sheetData>
      <sheetData sheetId="40">
        <row r="3">
          <cell r="A3" t="str">
            <v>STATION NAME</v>
          </cell>
        </row>
      </sheetData>
      <sheetData sheetId="41">
        <row r="3">
          <cell r="A3" t="str">
            <v>STATION NAME</v>
          </cell>
        </row>
      </sheetData>
      <sheetData sheetId="42">
        <row r="3">
          <cell r="A3" t="str">
            <v>STATION NAME</v>
          </cell>
        </row>
      </sheetData>
      <sheetData sheetId="43">
        <row r="3">
          <cell r="A3" t="str">
            <v>STATION NAME</v>
          </cell>
        </row>
      </sheetData>
      <sheetData sheetId="44">
        <row r="3">
          <cell r="A3" t="str">
            <v>STATION NAME</v>
          </cell>
        </row>
      </sheetData>
      <sheetData sheetId="45">
        <row r="3">
          <cell r="A3" t="str">
            <v>STATION NAME</v>
          </cell>
        </row>
      </sheetData>
      <sheetData sheetId="46">
        <row r="3">
          <cell r="A3" t="str">
            <v>STATION NAME</v>
          </cell>
        </row>
      </sheetData>
      <sheetData sheetId="47">
        <row r="3">
          <cell r="A3" t="str">
            <v>STATION NAME</v>
          </cell>
        </row>
      </sheetData>
      <sheetData sheetId="48">
        <row r="3">
          <cell r="A3" t="str">
            <v>STATION NAME</v>
          </cell>
        </row>
      </sheetData>
      <sheetData sheetId="49">
        <row r="3">
          <cell r="A3" t="str">
            <v>STATION NAME</v>
          </cell>
        </row>
      </sheetData>
      <sheetData sheetId="50">
        <row r="3">
          <cell r="A3" t="str">
            <v>STATION NAME</v>
          </cell>
        </row>
      </sheetData>
      <sheetData sheetId="51">
        <row r="3">
          <cell r="A3" t="str">
            <v>STATION NAME</v>
          </cell>
        </row>
      </sheetData>
      <sheetData sheetId="52">
        <row r="3">
          <cell r="A3" t="str">
            <v>STATION NAME</v>
          </cell>
        </row>
      </sheetData>
      <sheetData sheetId="53">
        <row r="3">
          <cell r="A3" t="str">
            <v>STATION NAME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3">
          <cell r="A3" t="str">
            <v>STATION NAME</v>
          </cell>
        </row>
      </sheetData>
      <sheetData sheetId="61">
        <row r="3">
          <cell r="A3" t="str">
            <v>STATION NAME</v>
          </cell>
        </row>
      </sheetData>
      <sheetData sheetId="62">
        <row r="3">
          <cell r="A3" t="str">
            <v>STATION NAME</v>
          </cell>
        </row>
      </sheetData>
      <sheetData sheetId="63">
        <row r="3">
          <cell r="A3" t="str">
            <v>STATION NAME</v>
          </cell>
        </row>
      </sheetData>
      <sheetData sheetId="64">
        <row r="3">
          <cell r="A3" t="str">
            <v>STATION NAME</v>
          </cell>
        </row>
      </sheetData>
      <sheetData sheetId="65">
        <row r="3">
          <cell r="A3" t="str">
            <v>STATION NAME</v>
          </cell>
        </row>
      </sheetData>
      <sheetData sheetId="66">
        <row r="3">
          <cell r="A3" t="str">
            <v>STATION NAME</v>
          </cell>
        </row>
      </sheetData>
      <sheetData sheetId="67">
        <row r="3">
          <cell r="A3" t="str">
            <v>STATION NAME</v>
          </cell>
        </row>
      </sheetData>
      <sheetData sheetId="68">
        <row r="3">
          <cell r="A3" t="str">
            <v>STATION NAME</v>
          </cell>
        </row>
      </sheetData>
      <sheetData sheetId="69">
        <row r="3">
          <cell r="A3" t="str">
            <v>STATION NAME</v>
          </cell>
        </row>
      </sheetData>
      <sheetData sheetId="70">
        <row r="3">
          <cell r="A3" t="str">
            <v>STATION NAME</v>
          </cell>
        </row>
      </sheetData>
      <sheetData sheetId="71">
        <row r="3">
          <cell r="A3" t="str">
            <v>STATION NAME</v>
          </cell>
        </row>
      </sheetData>
      <sheetData sheetId="72">
        <row r="3">
          <cell r="A3" t="str">
            <v>STATION NAME</v>
          </cell>
        </row>
      </sheetData>
      <sheetData sheetId="73">
        <row r="3">
          <cell r="A3" t="str">
            <v>STATION NAME</v>
          </cell>
        </row>
      </sheetData>
      <sheetData sheetId="74">
        <row r="3">
          <cell r="A3" t="str">
            <v>STATION NAME</v>
          </cell>
        </row>
      </sheetData>
      <sheetData sheetId="75">
        <row r="3">
          <cell r="A3" t="str">
            <v>STATION NAME</v>
          </cell>
        </row>
      </sheetData>
      <sheetData sheetId="76">
        <row r="3">
          <cell r="A3" t="str">
            <v>STATION NAME</v>
          </cell>
        </row>
      </sheetData>
      <sheetData sheetId="77">
        <row r="3">
          <cell r="A3" t="str">
            <v>STATION NAME</v>
          </cell>
        </row>
      </sheetData>
      <sheetData sheetId="78">
        <row r="3">
          <cell r="A3" t="str">
            <v>STATION NAME</v>
          </cell>
        </row>
      </sheetData>
      <sheetData sheetId="79">
        <row r="3">
          <cell r="A3" t="str">
            <v>STATION NAME</v>
          </cell>
        </row>
      </sheetData>
      <sheetData sheetId="80" refreshError="1"/>
      <sheetData sheetId="81" refreshError="1"/>
      <sheetData sheetId="82" refreshError="1"/>
      <sheetData sheetId="83" refreshError="1"/>
      <sheetData sheetId="84">
        <row r="3">
          <cell r="A3" t="str">
            <v>STATION NAME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>
        <row r="3">
          <cell r="A3" t="str">
            <v>STATION NAME</v>
          </cell>
        </row>
      </sheetData>
      <sheetData sheetId="117">
        <row r="3">
          <cell r="A3" t="str">
            <v>STATION NAME</v>
          </cell>
        </row>
      </sheetData>
      <sheetData sheetId="118">
        <row r="3">
          <cell r="A3" t="str">
            <v>STATION NAME</v>
          </cell>
        </row>
      </sheetData>
      <sheetData sheetId="119">
        <row r="3">
          <cell r="A3" t="str">
            <v>STATION NAME</v>
          </cell>
        </row>
      </sheetData>
      <sheetData sheetId="120">
        <row r="3">
          <cell r="A3" t="str">
            <v>STATION NAME</v>
          </cell>
        </row>
      </sheetData>
      <sheetData sheetId="121">
        <row r="3">
          <cell r="A3" t="str">
            <v>STATION NAME</v>
          </cell>
        </row>
      </sheetData>
      <sheetData sheetId="122">
        <row r="3">
          <cell r="A3" t="str">
            <v>STATION NAME</v>
          </cell>
        </row>
      </sheetData>
      <sheetData sheetId="123">
        <row r="3">
          <cell r="A3" t="str">
            <v>STATION NAME</v>
          </cell>
        </row>
      </sheetData>
      <sheetData sheetId="124">
        <row r="3">
          <cell r="A3" t="str">
            <v>STATION NAME</v>
          </cell>
        </row>
      </sheetData>
      <sheetData sheetId="125">
        <row r="3">
          <cell r="A3" t="str">
            <v>STATION NAME</v>
          </cell>
        </row>
      </sheetData>
      <sheetData sheetId="126">
        <row r="3">
          <cell r="A3" t="str">
            <v>STATION NAME</v>
          </cell>
        </row>
      </sheetData>
      <sheetData sheetId="127">
        <row r="3">
          <cell r="A3" t="str">
            <v>STATION NAME</v>
          </cell>
        </row>
      </sheetData>
      <sheetData sheetId="128">
        <row r="3">
          <cell r="A3" t="str">
            <v>STATION NAME</v>
          </cell>
        </row>
      </sheetData>
      <sheetData sheetId="129">
        <row r="3">
          <cell r="A3" t="str">
            <v>STATION NAME</v>
          </cell>
        </row>
      </sheetData>
      <sheetData sheetId="130">
        <row r="3">
          <cell r="A3" t="str">
            <v>STATION NAME</v>
          </cell>
        </row>
      </sheetData>
      <sheetData sheetId="131">
        <row r="3">
          <cell r="A3" t="str">
            <v>STATION NAME</v>
          </cell>
        </row>
      </sheetData>
      <sheetData sheetId="132">
        <row r="3">
          <cell r="A3" t="str">
            <v>STATION NAME</v>
          </cell>
        </row>
      </sheetData>
      <sheetData sheetId="133">
        <row r="3">
          <cell r="A3" t="str">
            <v>STATION NAME</v>
          </cell>
        </row>
      </sheetData>
      <sheetData sheetId="134">
        <row r="3">
          <cell r="A3" t="str">
            <v>STATION NAME</v>
          </cell>
        </row>
      </sheetData>
      <sheetData sheetId="135">
        <row r="3">
          <cell r="A3" t="str">
            <v>STATION NAME</v>
          </cell>
        </row>
      </sheetData>
      <sheetData sheetId="136">
        <row r="3">
          <cell r="A3" t="str">
            <v>STATION NAME</v>
          </cell>
        </row>
      </sheetData>
      <sheetData sheetId="137">
        <row r="3">
          <cell r="A3" t="str">
            <v>STATION NAME</v>
          </cell>
        </row>
      </sheetData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3">
          <cell r="A3" t="str">
            <v>STATION NAME</v>
          </cell>
        </row>
      </sheetData>
      <sheetData sheetId="146">
        <row r="3">
          <cell r="A3" t="str">
            <v>STATION NAME</v>
          </cell>
        </row>
      </sheetData>
      <sheetData sheetId="147">
        <row r="3">
          <cell r="A3" t="str">
            <v>STATION NAME</v>
          </cell>
        </row>
      </sheetData>
      <sheetData sheetId="148">
        <row r="3">
          <cell r="A3" t="str">
            <v>STATION NAME</v>
          </cell>
        </row>
      </sheetData>
      <sheetData sheetId="149">
        <row r="3">
          <cell r="A3" t="str">
            <v>STATION NAME</v>
          </cell>
        </row>
      </sheetData>
      <sheetData sheetId="150">
        <row r="3">
          <cell r="A3" t="str">
            <v>STATION NAME</v>
          </cell>
        </row>
      </sheetData>
      <sheetData sheetId="151">
        <row r="3">
          <cell r="A3" t="str">
            <v>STATION NAME</v>
          </cell>
        </row>
      </sheetData>
      <sheetData sheetId="152">
        <row r="3">
          <cell r="A3" t="str">
            <v>STATION NAME</v>
          </cell>
        </row>
      </sheetData>
      <sheetData sheetId="153">
        <row r="3">
          <cell r="A3" t="str">
            <v>STATION NAME</v>
          </cell>
        </row>
      </sheetData>
      <sheetData sheetId="154">
        <row r="3">
          <cell r="A3" t="str">
            <v>STATION NAME</v>
          </cell>
        </row>
      </sheetData>
      <sheetData sheetId="155">
        <row r="3">
          <cell r="A3" t="str">
            <v>STATION NAME</v>
          </cell>
        </row>
      </sheetData>
      <sheetData sheetId="156">
        <row r="3">
          <cell r="A3" t="str">
            <v>STATION NAME</v>
          </cell>
        </row>
      </sheetData>
      <sheetData sheetId="157">
        <row r="3">
          <cell r="A3" t="str">
            <v>STATION NAME</v>
          </cell>
        </row>
      </sheetData>
      <sheetData sheetId="15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g LF"/>
      <sheetName val="all"/>
      <sheetName val="Demand"/>
      <sheetName val="data"/>
      <sheetName val="ATP"/>
      <sheetName val="Inputs"/>
      <sheetName val="Salient1"/>
      <sheetName val="RAJ"/>
      <sheetName val="Metro consind updation sheet"/>
      <sheetName val="D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ap 03-04"/>
      <sheetName val="Sheet1"/>
      <sheetName val="Inputs"/>
      <sheetName val="04REL"/>
      <sheetName val="STN WISE EMR"/>
      <sheetName val="Stationwise Thermal &amp; Hydel Gen"/>
      <sheetName val="Executive Summary -Thermal"/>
      <sheetName val="TWELVE"/>
      <sheetName val="BREAKUP OF OIL"/>
      <sheetName val="RAJ"/>
      <sheetName val="7.11 p1"/>
      <sheetName val="all"/>
      <sheetName val="DLC"/>
    </sheetNames>
    <sheetDataSet>
      <sheetData sheetId="0" refreshError="1">
        <row r="721">
          <cell r="F721">
            <v>0.90799276391293349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A466B-FE5F-4B98-95FB-42332F076319}">
  <sheetPr>
    <tabColor theme="9" tint="0.39997558519241921"/>
  </sheetPr>
  <dimension ref="A1:AX45"/>
  <sheetViews>
    <sheetView topLeftCell="A5" zoomScale="50" zoomScaleNormal="50" zoomScaleSheetLayoutView="25" workbookViewId="0">
      <selection activeCell="W18" sqref="W18"/>
    </sheetView>
  </sheetViews>
  <sheetFormatPr defaultRowHeight="33" x14ac:dyDescent="0.45"/>
  <cols>
    <col min="1" max="1" width="27" style="45" customWidth="1"/>
    <col min="2" max="3" width="19.5703125" style="46" customWidth="1"/>
    <col min="4" max="5" width="17" style="46" hidden="1" customWidth="1"/>
    <col min="6" max="6" width="17" style="46" customWidth="1"/>
    <col min="7" max="7" width="17" style="46" hidden="1" customWidth="1"/>
    <col min="8" max="8" width="19.5703125" style="46" customWidth="1"/>
    <col min="9" max="9" width="17" style="46" customWidth="1"/>
    <col min="10" max="11" width="19.5703125" style="46" bestFit="1" customWidth="1"/>
    <col min="12" max="12" width="14.42578125" style="46" customWidth="1"/>
    <col min="13" max="13" width="21.28515625" style="46" hidden="1" customWidth="1"/>
    <col min="14" max="14" width="22.42578125" style="47" bestFit="1" customWidth="1"/>
    <col min="15" max="16" width="19.5703125" style="46" customWidth="1"/>
    <col min="17" max="17" width="17" style="46" hidden="1" customWidth="1"/>
    <col min="18" max="18" width="16.85546875" style="46" hidden="1" customWidth="1"/>
    <col min="19" max="19" width="17" style="46" customWidth="1"/>
    <col min="20" max="20" width="17" style="46" hidden="1" customWidth="1"/>
    <col min="21" max="22" width="19.5703125" style="46" customWidth="1"/>
    <col min="23" max="23" width="19.7109375" style="46" bestFit="1" customWidth="1"/>
    <col min="24" max="24" width="21.28515625" style="46" customWidth="1"/>
    <col min="25" max="25" width="18.42578125" style="46" customWidth="1"/>
    <col min="26" max="26" width="14.42578125" style="46" hidden="1" customWidth="1"/>
    <col min="27" max="27" width="22.42578125" style="47" bestFit="1" customWidth="1"/>
    <col min="28" max="28" width="18.5703125" style="46" bestFit="1" customWidth="1"/>
    <col min="29" max="29" width="17.140625" style="46" bestFit="1" customWidth="1"/>
    <col min="30" max="31" width="18.85546875" style="46" bestFit="1" customWidth="1"/>
    <col min="32" max="33" width="18.7109375" style="46" customWidth="1"/>
    <col min="34" max="34" width="19.7109375" style="46" bestFit="1" customWidth="1"/>
    <col min="35" max="35" width="19.42578125" style="46" bestFit="1" customWidth="1"/>
    <col min="36" max="37" width="18.7109375" style="46" bestFit="1" customWidth="1"/>
    <col min="38" max="39" width="18.7109375" style="46" hidden="1" customWidth="1"/>
    <col min="40" max="40" width="18.140625" style="46" customWidth="1"/>
    <col min="41" max="41" width="19.28515625" style="46" customWidth="1"/>
    <col min="42" max="42" width="19.140625" style="2" hidden="1" customWidth="1"/>
    <col min="43" max="16384" width="9.140625" style="2"/>
  </cols>
  <sheetData>
    <row r="1" spans="1:42" ht="47.25" customHeight="1" x14ac:dyDescent="0.25">
      <c r="A1" s="325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</row>
    <row r="2" spans="1:42" ht="30" customHeight="1" x14ac:dyDescent="0.25">
      <c r="A2" s="326" t="s">
        <v>1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</row>
    <row r="3" spans="1:42" ht="23.25" customHeight="1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6"/>
      <c r="AB3" s="325" t="s">
        <v>2</v>
      </c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 t="s">
        <v>3</v>
      </c>
      <c r="AO3" s="325"/>
    </row>
    <row r="4" spans="1:42" ht="31.5" hidden="1" customHeight="1" x14ac:dyDescent="0.45">
      <c r="A4" s="7" t="s">
        <v>4</v>
      </c>
      <c r="B4" s="8"/>
      <c r="C4" s="8"/>
      <c r="D4" s="8"/>
      <c r="E4" s="9"/>
      <c r="F4" s="9"/>
      <c r="G4" s="9"/>
      <c r="H4" s="9"/>
      <c r="I4" s="8"/>
      <c r="J4" s="8"/>
      <c r="K4" s="8"/>
      <c r="L4" s="9">
        <f>+'[42]R-Formet'!$G$46</f>
        <v>431.72215059999996</v>
      </c>
      <c r="M4" s="8"/>
      <c r="N4" s="10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11"/>
      <c r="AB4" s="12" t="s">
        <v>5</v>
      </c>
      <c r="AC4" s="1"/>
      <c r="AD4" s="13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4"/>
    </row>
    <row r="5" spans="1:42" ht="42.75" customHeight="1" x14ac:dyDescent="0.5">
      <c r="A5" s="15" t="s">
        <v>6</v>
      </c>
      <c r="B5" s="16"/>
      <c r="C5" s="16"/>
      <c r="D5" s="16"/>
      <c r="E5" s="327" t="s">
        <v>7</v>
      </c>
      <c r="F5" s="327"/>
      <c r="G5" s="327"/>
      <c r="H5" s="327"/>
      <c r="I5" s="327"/>
      <c r="J5" s="327"/>
      <c r="K5" s="327"/>
      <c r="L5" s="327"/>
      <c r="M5" s="16"/>
      <c r="N5" s="17"/>
      <c r="O5" s="16"/>
      <c r="P5" s="16"/>
      <c r="Q5" s="16"/>
      <c r="R5" s="16"/>
      <c r="S5" s="16"/>
      <c r="T5" s="328" t="s">
        <v>2</v>
      </c>
      <c r="U5" s="328"/>
      <c r="V5" s="328"/>
      <c r="W5" s="16"/>
      <c r="X5" s="16"/>
      <c r="Y5" s="16"/>
      <c r="Z5" s="16"/>
      <c r="AA5" s="17"/>
      <c r="AB5" s="16" t="s">
        <v>8</v>
      </c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9"/>
      <c r="AO5" s="20"/>
      <c r="AP5" s="14"/>
    </row>
    <row r="6" spans="1:42" ht="89.25" customHeight="1" x14ac:dyDescent="0.25">
      <c r="A6" s="318" t="s">
        <v>9</v>
      </c>
      <c r="B6" s="320" t="s">
        <v>10</v>
      </c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2"/>
      <c r="O6" s="320" t="s">
        <v>11</v>
      </c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1"/>
      <c r="AA6" s="322"/>
      <c r="AB6" s="323" t="s">
        <v>12</v>
      </c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4" t="s">
        <v>13</v>
      </c>
      <c r="AP6" s="14"/>
    </row>
    <row r="7" spans="1:42" s="24" customFormat="1" ht="42" customHeight="1" x14ac:dyDescent="0.25">
      <c r="A7" s="319"/>
      <c r="B7" s="21">
        <v>45383</v>
      </c>
      <c r="C7" s="21">
        <v>45413</v>
      </c>
      <c r="D7" s="21">
        <v>45444</v>
      </c>
      <c r="E7" s="21">
        <v>45474</v>
      </c>
      <c r="F7" s="21">
        <v>45505</v>
      </c>
      <c r="G7" s="21">
        <v>45536</v>
      </c>
      <c r="H7" s="21">
        <v>45566</v>
      </c>
      <c r="I7" s="21">
        <v>45597</v>
      </c>
      <c r="J7" s="21">
        <v>45627</v>
      </c>
      <c r="K7" s="21">
        <v>45658</v>
      </c>
      <c r="L7" s="21">
        <v>45689</v>
      </c>
      <c r="M7" s="21">
        <v>45717</v>
      </c>
      <c r="N7" s="22" t="s">
        <v>14</v>
      </c>
      <c r="O7" s="21">
        <v>45383</v>
      </c>
      <c r="P7" s="21">
        <v>45413</v>
      </c>
      <c r="Q7" s="21">
        <v>45444</v>
      </c>
      <c r="R7" s="21">
        <v>45474</v>
      </c>
      <c r="S7" s="21">
        <v>45505</v>
      </c>
      <c r="T7" s="21">
        <v>45536</v>
      </c>
      <c r="U7" s="21">
        <v>45566</v>
      </c>
      <c r="V7" s="21">
        <v>45597</v>
      </c>
      <c r="W7" s="21">
        <v>45627</v>
      </c>
      <c r="X7" s="21">
        <v>45658</v>
      </c>
      <c r="Y7" s="21">
        <v>45689</v>
      </c>
      <c r="Z7" s="21">
        <v>45717</v>
      </c>
      <c r="AA7" s="22" t="s">
        <v>14</v>
      </c>
      <c r="AB7" s="23">
        <v>45383</v>
      </c>
      <c r="AC7" s="23">
        <v>45413</v>
      </c>
      <c r="AD7" s="23">
        <v>45444</v>
      </c>
      <c r="AE7" s="23">
        <v>45474</v>
      </c>
      <c r="AF7" s="23">
        <v>45505</v>
      </c>
      <c r="AG7" s="23">
        <v>45536</v>
      </c>
      <c r="AH7" s="23">
        <v>45566</v>
      </c>
      <c r="AI7" s="23">
        <v>45597</v>
      </c>
      <c r="AJ7" s="23">
        <v>45627</v>
      </c>
      <c r="AK7" s="23">
        <v>45658</v>
      </c>
      <c r="AL7" s="23">
        <v>45689</v>
      </c>
      <c r="AM7" s="23">
        <v>45717</v>
      </c>
      <c r="AN7" s="23" t="s">
        <v>14</v>
      </c>
      <c r="AO7" s="324"/>
      <c r="AP7" s="14"/>
    </row>
    <row r="8" spans="1:42" ht="42.75" customHeight="1" x14ac:dyDescent="0.5">
      <c r="A8" s="25" t="s">
        <v>15</v>
      </c>
      <c r="B8" s="26">
        <v>118.0802</v>
      </c>
      <c r="C8" s="26">
        <v>106.86863000000002</v>
      </c>
      <c r="D8" s="26">
        <v>116.31</v>
      </c>
      <c r="E8" s="26">
        <v>114.14225999999999</v>
      </c>
      <c r="F8" s="26">
        <v>109.59309</v>
      </c>
      <c r="G8" s="26">
        <v>106.29276</v>
      </c>
      <c r="H8" s="26">
        <f>1.3828204*100</f>
        <v>138.28203999999999</v>
      </c>
      <c r="I8" s="26">
        <v>115.10204</v>
      </c>
      <c r="J8" s="26">
        <v>129.69979000000001</v>
      </c>
      <c r="K8" s="26">
        <v>137.46029999999999</v>
      </c>
      <c r="L8" s="26"/>
      <c r="M8" s="26"/>
      <c r="N8" s="27">
        <f t="shared" ref="N8:N28" si="0">SUM(B8:M8)</f>
        <v>1191.8311099999999</v>
      </c>
      <c r="O8" s="26">
        <v>104.90953</v>
      </c>
      <c r="P8" s="26">
        <v>127.90085000000001</v>
      </c>
      <c r="Q8" s="26">
        <v>114.8</v>
      </c>
      <c r="R8" s="26">
        <v>118.15291000000001</v>
      </c>
      <c r="S8" s="26">
        <v>105.88548</v>
      </c>
      <c r="T8" s="26">
        <v>97.047219999999996</v>
      </c>
      <c r="U8" s="26">
        <f>1.2664545*100</f>
        <v>126.64545000000001</v>
      </c>
      <c r="V8" s="26">
        <v>113.20847000000001</v>
      </c>
      <c r="W8" s="26">
        <v>119.67668999999999</v>
      </c>
      <c r="X8" s="26">
        <v>106.7701</v>
      </c>
      <c r="Y8" s="26"/>
      <c r="Z8" s="26"/>
      <c r="AA8" s="27">
        <f>SUM(O8:Z8)</f>
        <v>1134.9966999999999</v>
      </c>
      <c r="AB8" s="28">
        <f t="shared" ref="AB8:AN23" si="1">O8/B8*100</f>
        <v>88.845996195805895</v>
      </c>
      <c r="AC8" s="28">
        <f t="shared" si="1"/>
        <v>119.68044317588797</v>
      </c>
      <c r="AD8" s="28">
        <f t="shared" si="1"/>
        <v>98.701745335740682</v>
      </c>
      <c r="AE8" s="28">
        <f t="shared" si="1"/>
        <v>103.51372927082399</v>
      </c>
      <c r="AF8" s="28">
        <f t="shared" si="1"/>
        <v>96.616930866717965</v>
      </c>
      <c r="AG8" s="28">
        <f t="shared" si="1"/>
        <v>91.301815852744809</v>
      </c>
      <c r="AH8" s="28">
        <f t="shared" si="1"/>
        <v>91.584886945549854</v>
      </c>
      <c r="AI8" s="28">
        <f t="shared" si="1"/>
        <v>98.354877115992039</v>
      </c>
      <c r="AJ8" s="28">
        <f t="shared" si="1"/>
        <v>92.272076924719755</v>
      </c>
      <c r="AK8" s="28">
        <f t="shared" si="1"/>
        <v>77.673408249509137</v>
      </c>
      <c r="AL8" s="28" t="e">
        <f t="shared" si="1"/>
        <v>#DIV/0!</v>
      </c>
      <c r="AM8" s="28" t="e">
        <f t="shared" si="1"/>
        <v>#DIV/0!</v>
      </c>
      <c r="AN8" s="28">
        <f t="shared" si="1"/>
        <v>95.231336929944717</v>
      </c>
      <c r="AO8" s="28">
        <f t="shared" ref="AO8:AO30" si="2">N8-AA8</f>
        <v>56.834409999999934</v>
      </c>
      <c r="AP8" s="29">
        <f>+'[43]R-Format'!$I$169</f>
        <v>0</v>
      </c>
    </row>
    <row r="9" spans="1:42" s="33" customFormat="1" ht="42.75" customHeight="1" x14ac:dyDescent="0.5">
      <c r="A9" s="25" t="s">
        <v>16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/>
      <c r="M9" s="26"/>
      <c r="N9" s="27">
        <f t="shared" si="0"/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/>
      <c r="Z9" s="26"/>
      <c r="AA9" s="27">
        <f>SUM(O9:Z9)</f>
        <v>0</v>
      </c>
      <c r="AB9" s="26">
        <v>0</v>
      </c>
      <c r="AC9" s="26">
        <v>0</v>
      </c>
      <c r="AD9" s="30" t="e">
        <f t="shared" si="1"/>
        <v>#DIV/0!</v>
      </c>
      <c r="AE9" s="30" t="e">
        <f t="shared" si="1"/>
        <v>#DIV/0!</v>
      </c>
      <c r="AF9" s="30" t="e">
        <f t="shared" si="1"/>
        <v>#DIV/0!</v>
      </c>
      <c r="AG9" s="30" t="e">
        <f t="shared" si="1"/>
        <v>#DIV/0!</v>
      </c>
      <c r="AH9" s="30" t="e">
        <f t="shared" si="1"/>
        <v>#DIV/0!</v>
      </c>
      <c r="AI9" s="30" t="e">
        <f t="shared" si="1"/>
        <v>#DIV/0!</v>
      </c>
      <c r="AJ9" s="30" t="e">
        <f t="shared" si="1"/>
        <v>#DIV/0!</v>
      </c>
      <c r="AK9" s="30" t="e">
        <f t="shared" si="1"/>
        <v>#DIV/0!</v>
      </c>
      <c r="AL9" s="31" t="e">
        <f t="shared" si="1"/>
        <v>#DIV/0!</v>
      </c>
      <c r="AM9" s="31" t="e">
        <f t="shared" si="1"/>
        <v>#DIV/0!</v>
      </c>
      <c r="AN9" s="26">
        <v>0</v>
      </c>
      <c r="AO9" s="28">
        <f t="shared" si="2"/>
        <v>0</v>
      </c>
      <c r="AP9" s="32">
        <f>+'[43]R-Format'!$I$170</f>
        <v>0</v>
      </c>
    </row>
    <row r="10" spans="1:42" ht="42.75" customHeight="1" x14ac:dyDescent="0.5">
      <c r="A10" s="25" t="s">
        <v>17</v>
      </c>
      <c r="B10" s="26">
        <v>2.9026599999999996</v>
      </c>
      <c r="C10" s="26">
        <v>1.4297200000000001</v>
      </c>
      <c r="D10" s="26">
        <v>1.0900000000000001</v>
      </c>
      <c r="E10" s="26">
        <v>2.2928600000000001</v>
      </c>
      <c r="F10" s="26">
        <v>2.3956499999999998</v>
      </c>
      <c r="G10" s="26">
        <v>2.4103699999999999</v>
      </c>
      <c r="H10" s="26">
        <f>0.0231364*100</f>
        <v>2.3136400000000004</v>
      </c>
      <c r="I10" s="26">
        <v>1.98725</v>
      </c>
      <c r="J10" s="26">
        <v>2.4314900000000002</v>
      </c>
      <c r="K10" s="26">
        <v>4.2383600000000001</v>
      </c>
      <c r="L10" s="26"/>
      <c r="M10" s="26"/>
      <c r="N10" s="27">
        <f t="shared" si="0"/>
        <v>23.492000000000001</v>
      </c>
      <c r="O10" s="26">
        <v>8.8014500000000009</v>
      </c>
      <c r="P10" s="26">
        <v>2.7383999999999999</v>
      </c>
      <c r="Q10" s="26">
        <v>0.42299999999999999</v>
      </c>
      <c r="R10" s="26">
        <v>2.0105</v>
      </c>
      <c r="S10" s="26">
        <v>1.67337</v>
      </c>
      <c r="T10" s="26">
        <v>1.82422</v>
      </c>
      <c r="U10" s="26">
        <f>0.02083*100</f>
        <v>2.0830000000000002</v>
      </c>
      <c r="V10" s="26">
        <v>1.6147</v>
      </c>
      <c r="W10" s="26">
        <v>1.7995699999999999</v>
      </c>
      <c r="X10" s="26">
        <v>0.75765000000000005</v>
      </c>
      <c r="Y10" s="26"/>
      <c r="Z10" s="26"/>
      <c r="AA10" s="27">
        <f>SUM(O10:Z10)</f>
        <v>23.725860000000004</v>
      </c>
      <c r="AB10" s="28">
        <f>O10/B10*100</f>
        <v>303.22014979363763</v>
      </c>
      <c r="AC10" s="28">
        <f>P10/C10*100</f>
        <v>191.53400665864643</v>
      </c>
      <c r="AD10" s="28">
        <f t="shared" si="1"/>
        <v>38.807339449541281</v>
      </c>
      <c r="AE10" s="28">
        <f t="shared" si="1"/>
        <v>87.685248990343936</v>
      </c>
      <c r="AF10" s="28">
        <f t="shared" si="1"/>
        <v>69.850353766201252</v>
      </c>
      <c r="AG10" s="28">
        <f t="shared" si="1"/>
        <v>75.682156681339379</v>
      </c>
      <c r="AH10" s="28">
        <f t="shared" si="1"/>
        <v>90.031292681661796</v>
      </c>
      <c r="AI10" s="28">
        <f t="shared" si="1"/>
        <v>81.252987797207197</v>
      </c>
      <c r="AJ10" s="28">
        <f t="shared" si="1"/>
        <v>74.010997371981773</v>
      </c>
      <c r="AK10" s="28">
        <f t="shared" si="1"/>
        <v>17.876018082465862</v>
      </c>
      <c r="AL10" s="28" t="e">
        <f t="shared" si="1"/>
        <v>#DIV/0!</v>
      </c>
      <c r="AM10" s="28" t="e">
        <f t="shared" si="1"/>
        <v>#DIV/0!</v>
      </c>
      <c r="AN10" s="28">
        <f>AA10/N10*100</f>
        <v>100.99548782564278</v>
      </c>
      <c r="AO10" s="28">
        <f t="shared" si="2"/>
        <v>-0.23386000000000351</v>
      </c>
      <c r="AP10" s="29">
        <f>+'[43]R-Format'!$I$171</f>
        <v>0</v>
      </c>
    </row>
    <row r="11" spans="1:42" s="35" customFormat="1" ht="42.75" customHeight="1" x14ac:dyDescent="0.5">
      <c r="A11" s="25" t="s">
        <v>18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/>
      <c r="M11" s="26"/>
      <c r="N11" s="27">
        <f t="shared" si="0"/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/>
      <c r="Z11" s="26"/>
      <c r="AA11" s="27">
        <f>SUM(O11:Z11)</f>
        <v>0</v>
      </c>
      <c r="AB11" s="26">
        <v>0</v>
      </c>
      <c r="AC11" s="26">
        <v>0</v>
      </c>
      <c r="AD11" s="30" t="e">
        <f t="shared" si="1"/>
        <v>#DIV/0!</v>
      </c>
      <c r="AE11" s="30" t="e">
        <f t="shared" si="1"/>
        <v>#DIV/0!</v>
      </c>
      <c r="AF11" s="30" t="e">
        <f t="shared" si="1"/>
        <v>#DIV/0!</v>
      </c>
      <c r="AG11" s="30" t="e">
        <f t="shared" si="1"/>
        <v>#DIV/0!</v>
      </c>
      <c r="AH11" s="30" t="e">
        <f t="shared" si="1"/>
        <v>#DIV/0!</v>
      </c>
      <c r="AI11" s="30" t="e">
        <f t="shared" si="1"/>
        <v>#DIV/0!</v>
      </c>
      <c r="AJ11" s="30" t="e">
        <f t="shared" si="1"/>
        <v>#DIV/0!</v>
      </c>
      <c r="AK11" s="30" t="e">
        <f t="shared" si="1"/>
        <v>#DIV/0!</v>
      </c>
      <c r="AL11" s="34" t="e">
        <f t="shared" si="1"/>
        <v>#DIV/0!</v>
      </c>
      <c r="AM11" s="34" t="e">
        <f t="shared" si="1"/>
        <v>#DIV/0!</v>
      </c>
      <c r="AN11" s="26">
        <v>0</v>
      </c>
      <c r="AO11" s="28">
        <f t="shared" si="2"/>
        <v>0</v>
      </c>
      <c r="AP11" s="29">
        <f>+'[43]R-Format'!$I$174</f>
        <v>0</v>
      </c>
    </row>
    <row r="12" spans="1:42" s="35" customFormat="1" ht="42.75" customHeight="1" x14ac:dyDescent="0.5">
      <c r="A12" s="25" t="s">
        <v>19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/>
      <c r="M12" s="26"/>
      <c r="N12" s="27">
        <f t="shared" si="0"/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/>
      <c r="Z12" s="26"/>
      <c r="AA12" s="27">
        <f>SUM(O12:Z12)</f>
        <v>0</v>
      </c>
      <c r="AB12" s="26">
        <v>0</v>
      </c>
      <c r="AC12" s="26">
        <v>0</v>
      </c>
      <c r="AD12" s="30" t="e">
        <f t="shared" si="1"/>
        <v>#DIV/0!</v>
      </c>
      <c r="AE12" s="30" t="e">
        <f t="shared" si="1"/>
        <v>#DIV/0!</v>
      </c>
      <c r="AF12" s="30" t="e">
        <f t="shared" si="1"/>
        <v>#DIV/0!</v>
      </c>
      <c r="AG12" s="30" t="e">
        <f t="shared" si="1"/>
        <v>#DIV/0!</v>
      </c>
      <c r="AH12" s="30" t="e">
        <f t="shared" si="1"/>
        <v>#DIV/0!</v>
      </c>
      <c r="AI12" s="30" t="e">
        <f t="shared" si="1"/>
        <v>#DIV/0!</v>
      </c>
      <c r="AJ12" s="30" t="e">
        <f t="shared" si="1"/>
        <v>#DIV/0!</v>
      </c>
      <c r="AK12" s="30" t="e">
        <f t="shared" si="1"/>
        <v>#DIV/0!</v>
      </c>
      <c r="AL12" s="34" t="e">
        <f t="shared" si="1"/>
        <v>#DIV/0!</v>
      </c>
      <c r="AM12" s="34" t="e">
        <f t="shared" si="1"/>
        <v>#DIV/0!</v>
      </c>
      <c r="AN12" s="26">
        <v>0</v>
      </c>
      <c r="AO12" s="28">
        <f t="shared" si="2"/>
        <v>0</v>
      </c>
      <c r="AP12" s="29">
        <f>+'[43]R-Format'!$I$175</f>
        <v>0</v>
      </c>
    </row>
    <row r="13" spans="1:42" s="40" customFormat="1" ht="42.75" customHeight="1" x14ac:dyDescent="0.5">
      <c r="A13" s="36" t="s">
        <v>20</v>
      </c>
      <c r="B13" s="37">
        <f>SUM(B8:B12)</f>
        <v>120.98286</v>
      </c>
      <c r="C13" s="37">
        <f>SUM(C8:C12)</f>
        <v>108.29835000000003</v>
      </c>
      <c r="D13" s="37">
        <f>SUM(D8:D12)</f>
        <v>117.4</v>
      </c>
      <c r="E13" s="37">
        <f t="shared" ref="E13:AA13" si="3">SUM(E8:E12)</f>
        <v>116.43512</v>
      </c>
      <c r="F13" s="37">
        <f t="shared" si="3"/>
        <v>111.98874000000001</v>
      </c>
      <c r="G13" s="37">
        <f>SUM(G8:G12)</f>
        <v>108.70313</v>
      </c>
      <c r="H13" s="37">
        <f t="shared" si="3"/>
        <v>140.59567999999999</v>
      </c>
      <c r="I13" s="37">
        <f>SUM(I8:I12)</f>
        <v>117.08929000000001</v>
      </c>
      <c r="J13" s="37">
        <f t="shared" si="3"/>
        <v>132.13128</v>
      </c>
      <c r="K13" s="37">
        <f t="shared" si="3"/>
        <v>141.69865999999999</v>
      </c>
      <c r="L13" s="37">
        <f t="shared" si="3"/>
        <v>0</v>
      </c>
      <c r="M13" s="37">
        <f t="shared" si="3"/>
        <v>0</v>
      </c>
      <c r="N13" s="38">
        <f t="shared" si="3"/>
        <v>1215.3231099999998</v>
      </c>
      <c r="O13" s="37">
        <f>SUM(O8:O12)</f>
        <v>113.71098000000001</v>
      </c>
      <c r="P13" s="37">
        <f>SUM(P8:P12)</f>
        <v>130.63925</v>
      </c>
      <c r="Q13" s="37">
        <f>SUM(Q8:Q12)</f>
        <v>115.223</v>
      </c>
      <c r="R13" s="37">
        <f t="shared" si="3"/>
        <v>120.16341</v>
      </c>
      <c r="S13" s="37">
        <f t="shared" si="3"/>
        <v>107.55885000000001</v>
      </c>
      <c r="T13" s="37">
        <f t="shared" si="3"/>
        <v>98.871439999999993</v>
      </c>
      <c r="U13" s="37">
        <f t="shared" si="3"/>
        <v>128.72845000000001</v>
      </c>
      <c r="V13" s="37">
        <f t="shared" si="3"/>
        <v>114.82317</v>
      </c>
      <c r="W13" s="37">
        <f t="shared" si="3"/>
        <v>121.47626</v>
      </c>
      <c r="X13" s="37">
        <f t="shared" si="3"/>
        <v>107.52775</v>
      </c>
      <c r="Y13" s="37">
        <f t="shared" si="3"/>
        <v>0</v>
      </c>
      <c r="Z13" s="37">
        <f t="shared" si="3"/>
        <v>0</v>
      </c>
      <c r="AA13" s="38">
        <f t="shared" si="3"/>
        <v>1158.7225599999999</v>
      </c>
      <c r="AB13" s="28">
        <f t="shared" ref="AB13:AC20" si="4">O13/B13*100</f>
        <v>93.989330389445243</v>
      </c>
      <c r="AC13" s="28">
        <f t="shared" si="4"/>
        <v>120.62903082087581</v>
      </c>
      <c r="AD13" s="28">
        <f t="shared" si="1"/>
        <v>98.145655877342406</v>
      </c>
      <c r="AE13" s="28">
        <f t="shared" si="1"/>
        <v>103.20203217036234</v>
      </c>
      <c r="AF13" s="28">
        <f t="shared" si="1"/>
        <v>96.044343386665474</v>
      </c>
      <c r="AG13" s="28">
        <f t="shared" si="1"/>
        <v>90.955467427662839</v>
      </c>
      <c r="AH13" s="28">
        <f t="shared" si="1"/>
        <v>91.559321026079914</v>
      </c>
      <c r="AI13" s="28">
        <f t="shared" si="1"/>
        <v>98.064622306617451</v>
      </c>
      <c r="AJ13" s="28">
        <f t="shared" si="1"/>
        <v>91.936035131121102</v>
      </c>
      <c r="AK13" s="28">
        <f t="shared" si="1"/>
        <v>75.884803709505803</v>
      </c>
      <c r="AL13" s="28" t="e">
        <f t="shared" si="1"/>
        <v>#DIV/0!</v>
      </c>
      <c r="AM13" s="28" t="e">
        <f t="shared" si="1"/>
        <v>#DIV/0!</v>
      </c>
      <c r="AN13" s="28">
        <f t="shared" si="1"/>
        <v>95.342757038496543</v>
      </c>
      <c r="AO13" s="28">
        <f t="shared" si="2"/>
        <v>56.600549999999885</v>
      </c>
      <c r="AP13" s="39"/>
    </row>
    <row r="14" spans="1:42" ht="42.75" customHeight="1" x14ac:dyDescent="0.5">
      <c r="A14" s="25" t="s">
        <v>21</v>
      </c>
      <c r="B14" s="26">
        <v>62.393985999999998</v>
      </c>
      <c r="C14" s="26">
        <v>0.35882999999999998</v>
      </c>
      <c r="D14" s="26">
        <v>0.34</v>
      </c>
      <c r="E14" s="26">
        <v>0.37389129999999998</v>
      </c>
      <c r="F14" s="26">
        <v>0.34427000000000002</v>
      </c>
      <c r="G14" s="26">
        <v>0.48115000000000002</v>
      </c>
      <c r="H14" s="26">
        <f>0.0025904*100</f>
        <v>0.25903999999999999</v>
      </c>
      <c r="I14" s="26">
        <v>0.23930999999999999</v>
      </c>
      <c r="J14" s="26">
        <v>0.22750000000000001</v>
      </c>
      <c r="K14" s="26">
        <v>0.24199999999999999</v>
      </c>
      <c r="L14" s="26"/>
      <c r="M14" s="26"/>
      <c r="N14" s="27">
        <f t="shared" si="0"/>
        <v>65.259977300000017</v>
      </c>
      <c r="O14" s="26">
        <v>56.779735899999999</v>
      </c>
      <c r="P14" s="26">
        <v>0.33394000000000001</v>
      </c>
      <c r="Q14" s="26">
        <v>0.52</v>
      </c>
      <c r="R14" s="26">
        <v>0.1275713</v>
      </c>
      <c r="S14" s="26">
        <v>0.34244999999999998</v>
      </c>
      <c r="T14" s="26">
        <v>0.31595000000000001</v>
      </c>
      <c r="U14" s="26">
        <f>0.0025162*100</f>
        <v>0.25162000000000001</v>
      </c>
      <c r="V14" s="26">
        <v>0.22214999999999999</v>
      </c>
      <c r="W14" s="26">
        <v>0.16882</v>
      </c>
      <c r="X14" s="26">
        <v>0.10563</v>
      </c>
      <c r="Y14" s="26"/>
      <c r="Z14" s="26"/>
      <c r="AA14" s="27">
        <f>SUM(O14:Z14)</f>
        <v>59.167867199999996</v>
      </c>
      <c r="AB14" s="28">
        <f t="shared" si="4"/>
        <v>91.001937109772086</v>
      </c>
      <c r="AC14" s="28">
        <f t="shared" si="4"/>
        <v>93.063567706156121</v>
      </c>
      <c r="AD14" s="28">
        <f t="shared" si="1"/>
        <v>152.94117647058823</v>
      </c>
      <c r="AE14" s="28">
        <f t="shared" si="1"/>
        <v>34.119889925226929</v>
      </c>
      <c r="AF14" s="28">
        <f t="shared" si="1"/>
        <v>99.471345165132007</v>
      </c>
      <c r="AG14" s="28">
        <f t="shared" si="1"/>
        <v>65.665592850462431</v>
      </c>
      <c r="AH14" s="28">
        <f t="shared" si="1"/>
        <v>97.135577516985805</v>
      </c>
      <c r="AI14" s="28">
        <f t="shared" si="1"/>
        <v>92.829384480381094</v>
      </c>
      <c r="AJ14" s="28">
        <f t="shared" si="1"/>
        <v>74.206593406593399</v>
      </c>
      <c r="AK14" s="28">
        <f t="shared" si="1"/>
        <v>43.648760330578511</v>
      </c>
      <c r="AL14" s="28" t="e">
        <f t="shared" si="1"/>
        <v>#DIV/0!</v>
      </c>
      <c r="AM14" s="28" t="e">
        <f t="shared" si="1"/>
        <v>#DIV/0!</v>
      </c>
      <c r="AN14" s="28">
        <f t="shared" si="1"/>
        <v>90.664860222070558</v>
      </c>
      <c r="AO14" s="28">
        <f t="shared" si="2"/>
        <v>6.0921101000000206</v>
      </c>
      <c r="AP14" s="29">
        <f>+'[43]R-Format'!$I$153+'[43]R-Format'!$I$166</f>
        <v>0.11212</v>
      </c>
    </row>
    <row r="15" spans="1:42" ht="42.75" customHeight="1" x14ac:dyDescent="0.5">
      <c r="A15" s="25" t="s">
        <v>22</v>
      </c>
      <c r="B15" s="26">
        <v>24.780930000000001</v>
      </c>
      <c r="C15" s="26">
        <v>24.23584</v>
      </c>
      <c r="D15" s="26">
        <v>23.32</v>
      </c>
      <c r="E15" s="26">
        <v>23.022588799999998</v>
      </c>
      <c r="F15" s="26">
        <v>22.764479999999999</v>
      </c>
      <c r="G15" s="26">
        <v>22.475583399999998</v>
      </c>
      <c r="H15" s="26">
        <f>0.2154744*100</f>
        <v>21.547440000000002</v>
      </c>
      <c r="I15" s="26">
        <v>22.085380000000001</v>
      </c>
      <c r="J15" s="26">
        <v>22.283840000000001</v>
      </c>
      <c r="K15" s="26">
        <v>22.88016</v>
      </c>
      <c r="L15" s="26"/>
      <c r="M15" s="26"/>
      <c r="N15" s="27">
        <f t="shared" si="0"/>
        <v>229.39624219999996</v>
      </c>
      <c r="O15" s="26">
        <v>23.683409999999999</v>
      </c>
      <c r="P15" s="26">
        <v>23.840929999999997</v>
      </c>
      <c r="Q15" s="26">
        <v>23.54</v>
      </c>
      <c r="R15" s="26">
        <v>22.830198799999998</v>
      </c>
      <c r="S15" s="26">
        <v>22.39649</v>
      </c>
      <c r="T15" s="26">
        <v>24.630503399999998</v>
      </c>
      <c r="U15" s="26">
        <f>0.2144586*100</f>
        <v>21.44586</v>
      </c>
      <c r="V15" s="26">
        <v>22.739059999999998</v>
      </c>
      <c r="W15" s="26">
        <v>21.847049999999999</v>
      </c>
      <c r="X15" s="26">
        <v>21.454139999999999</v>
      </c>
      <c r="Y15" s="26"/>
      <c r="Z15" s="26"/>
      <c r="AA15" s="27">
        <f>SUM(O15:Z15)</f>
        <v>228.4076422</v>
      </c>
      <c r="AB15" s="28">
        <f t="shared" si="4"/>
        <v>95.571110527328855</v>
      </c>
      <c r="AC15" s="28">
        <f t="shared" si="4"/>
        <v>98.370553692382828</v>
      </c>
      <c r="AD15" s="28">
        <f t="shared" si="1"/>
        <v>100.94339622641509</v>
      </c>
      <c r="AE15" s="28">
        <f t="shared" si="1"/>
        <v>99.16434245657031</v>
      </c>
      <c r="AF15" s="28">
        <f t="shared" si="1"/>
        <v>98.383490420163341</v>
      </c>
      <c r="AG15" s="28">
        <f t="shared" si="1"/>
        <v>109.58782676137342</v>
      </c>
      <c r="AH15" s="28">
        <f t="shared" si="1"/>
        <v>99.52857508827033</v>
      </c>
      <c r="AI15" s="28">
        <f t="shared" si="1"/>
        <v>102.95978606661961</v>
      </c>
      <c r="AJ15" s="28">
        <f t="shared" si="1"/>
        <v>98.039880020678652</v>
      </c>
      <c r="AK15" s="28">
        <f t="shared" si="1"/>
        <v>93.767438689239938</v>
      </c>
      <c r="AL15" s="28" t="e">
        <f t="shared" si="1"/>
        <v>#DIV/0!</v>
      </c>
      <c r="AM15" s="28" t="e">
        <f t="shared" si="1"/>
        <v>#DIV/0!</v>
      </c>
      <c r="AN15" s="28">
        <f t="shared" si="1"/>
        <v>99.569042635346207</v>
      </c>
      <c r="AO15" s="28">
        <f t="shared" si="2"/>
        <v>0.98859999999996262</v>
      </c>
      <c r="AP15" s="29">
        <f>+'[43]R-Format'!$I$154</f>
        <v>0.1224734</v>
      </c>
    </row>
    <row r="16" spans="1:42" ht="42.75" customHeight="1" x14ac:dyDescent="0.5">
      <c r="A16" s="25" t="s">
        <v>23</v>
      </c>
      <c r="B16" s="26">
        <v>15.840939999999998</v>
      </c>
      <c r="C16" s="26">
        <v>15.32254</v>
      </c>
      <c r="D16" s="26">
        <v>16.29</v>
      </c>
      <c r="E16" s="26">
        <v>16.649264500000001</v>
      </c>
      <c r="F16" s="26">
        <v>16.163879999999999</v>
      </c>
      <c r="G16" s="26">
        <v>16.503270000000001</v>
      </c>
      <c r="H16" s="26">
        <f>0.1705812*100</f>
        <v>17.058119999999999</v>
      </c>
      <c r="I16" s="26">
        <v>17.489920000000001</v>
      </c>
      <c r="J16" s="26">
        <v>18.366349999999997</v>
      </c>
      <c r="K16" s="26">
        <v>18.418220000000002</v>
      </c>
      <c r="L16" s="26"/>
      <c r="M16" s="26"/>
      <c r="N16" s="27">
        <f t="shared" si="0"/>
        <v>168.10250449999998</v>
      </c>
      <c r="O16" s="26">
        <v>16.718979999999998</v>
      </c>
      <c r="P16" s="26">
        <v>15.8346</v>
      </c>
      <c r="Q16" s="26">
        <v>17.420000000000002</v>
      </c>
      <c r="R16" s="26">
        <v>13.824244499999999</v>
      </c>
      <c r="S16" s="26">
        <v>21.13015</v>
      </c>
      <c r="T16" s="26">
        <v>16.106290000000001</v>
      </c>
      <c r="U16" s="26">
        <f>0.1616278*100</f>
        <v>16.162779999999998</v>
      </c>
      <c r="V16" s="26">
        <v>16.870819999999998</v>
      </c>
      <c r="W16" s="26">
        <v>18.848300000000002</v>
      </c>
      <c r="X16" s="26">
        <v>11.43465</v>
      </c>
      <c r="Y16" s="26"/>
      <c r="Z16" s="26"/>
      <c r="AA16" s="27">
        <f>SUM(O16:Z16)</f>
        <v>164.35081450000001</v>
      </c>
      <c r="AB16" s="28">
        <f t="shared" si="4"/>
        <v>105.54285288625549</v>
      </c>
      <c r="AC16" s="28">
        <f t="shared" si="4"/>
        <v>103.34187412791873</v>
      </c>
      <c r="AD16" s="28">
        <f t="shared" si="1"/>
        <v>106.93677102516884</v>
      </c>
      <c r="AE16" s="28">
        <f t="shared" si="1"/>
        <v>83.032163372742374</v>
      </c>
      <c r="AF16" s="28">
        <f t="shared" si="1"/>
        <v>130.72449189179827</v>
      </c>
      <c r="AG16" s="28">
        <f t="shared" si="1"/>
        <v>97.594537325027105</v>
      </c>
      <c r="AH16" s="28">
        <f t="shared" si="1"/>
        <v>94.751238706258363</v>
      </c>
      <c r="AI16" s="28">
        <f t="shared" si="1"/>
        <v>96.460246816451985</v>
      </c>
      <c r="AJ16" s="28">
        <f t="shared" si="1"/>
        <v>102.6240924299058</v>
      </c>
      <c r="AK16" s="28">
        <f t="shared" si="1"/>
        <v>62.083360932815438</v>
      </c>
      <c r="AL16" s="28" t="e">
        <f t="shared" si="1"/>
        <v>#DIV/0!</v>
      </c>
      <c r="AM16" s="28" t="e">
        <f t="shared" si="1"/>
        <v>#DIV/0!</v>
      </c>
      <c r="AN16" s="28">
        <f t="shared" si="1"/>
        <v>97.768212906072463</v>
      </c>
      <c r="AO16" s="28">
        <f t="shared" si="2"/>
        <v>3.751689999999968</v>
      </c>
      <c r="AP16" s="29">
        <f>+'[43]R-Format'!$I$159</f>
        <v>0</v>
      </c>
    </row>
    <row r="17" spans="1:50" ht="42.75" customHeight="1" x14ac:dyDescent="0.5">
      <c r="A17" s="25" t="s">
        <v>24</v>
      </c>
      <c r="B17" s="26">
        <v>2.2649499999999998</v>
      </c>
      <c r="C17" s="26">
        <v>2.1611300000000004</v>
      </c>
      <c r="D17" s="26">
        <v>1.76</v>
      </c>
      <c r="E17" s="26">
        <v>1.5611999999999999</v>
      </c>
      <c r="F17" s="26">
        <v>1.48041</v>
      </c>
      <c r="G17" s="26">
        <v>1.64351</v>
      </c>
      <c r="H17" s="26">
        <f>0.0154747*100</f>
        <v>1.5474699999999999</v>
      </c>
      <c r="I17" s="26">
        <v>2.2065299999999999</v>
      </c>
      <c r="J17" s="26">
        <v>1.41665</v>
      </c>
      <c r="K17" s="26">
        <v>1.2417100000000001</v>
      </c>
      <c r="L17" s="26"/>
      <c r="M17" s="26"/>
      <c r="N17" s="27">
        <f t="shared" si="0"/>
        <v>17.283560000000001</v>
      </c>
      <c r="O17" s="26">
        <v>2.2412999999999998</v>
      </c>
      <c r="P17" s="26">
        <v>1.95096</v>
      </c>
      <c r="Q17" s="26">
        <v>1.37</v>
      </c>
      <c r="R17" s="26">
        <v>1.5016400000000001</v>
      </c>
      <c r="S17" s="26">
        <v>1.4842599999999999</v>
      </c>
      <c r="T17" s="26">
        <v>1.85039</v>
      </c>
      <c r="U17" s="26">
        <f>0.0184293*100</f>
        <v>1.84293</v>
      </c>
      <c r="V17" s="26">
        <v>2.1629499999999999</v>
      </c>
      <c r="W17" s="26">
        <v>1.1972400000000001</v>
      </c>
      <c r="X17" s="26">
        <v>0.65786999999999995</v>
      </c>
      <c r="Y17" s="26"/>
      <c r="Z17" s="26"/>
      <c r="AA17" s="27">
        <f>SUM(O17:Z17)</f>
        <v>16.259540000000001</v>
      </c>
      <c r="AB17" s="28">
        <f t="shared" si="4"/>
        <v>98.955826839444583</v>
      </c>
      <c r="AC17" s="28">
        <f t="shared" si="4"/>
        <v>90.2749950257504</v>
      </c>
      <c r="AD17" s="28">
        <f t="shared" si="1"/>
        <v>77.840909090909093</v>
      </c>
      <c r="AE17" s="28">
        <f t="shared" si="1"/>
        <v>96.184985908275706</v>
      </c>
      <c r="AF17" s="28">
        <f t="shared" si="1"/>
        <v>100.2600630906303</v>
      </c>
      <c r="AG17" s="28">
        <f t="shared" si="1"/>
        <v>112.58769341227008</v>
      </c>
      <c r="AH17" s="28">
        <f t="shared" si="1"/>
        <v>119.09310035089533</v>
      </c>
      <c r="AI17" s="28">
        <f t="shared" si="1"/>
        <v>98.024953207071746</v>
      </c>
      <c r="AJ17" s="28">
        <f t="shared" si="1"/>
        <v>84.512053082977459</v>
      </c>
      <c r="AK17" s="28">
        <f t="shared" si="1"/>
        <v>52.980969791658275</v>
      </c>
      <c r="AL17" s="28" t="e">
        <f t="shared" si="1"/>
        <v>#DIV/0!</v>
      </c>
      <c r="AM17" s="28" t="e">
        <f t="shared" si="1"/>
        <v>#DIV/0!</v>
      </c>
      <c r="AN17" s="28">
        <f t="shared" si="1"/>
        <v>94.075178956187273</v>
      </c>
      <c r="AO17" s="28">
        <f t="shared" si="2"/>
        <v>1.0240200000000002</v>
      </c>
      <c r="AP17" s="29">
        <f>+'[43]R-Format'!$I$165</f>
        <v>-6.7449999999999996E-2</v>
      </c>
    </row>
    <row r="18" spans="1:50" s="40" customFormat="1" ht="42.75" customHeight="1" x14ac:dyDescent="0.5">
      <c r="A18" s="36" t="s">
        <v>25</v>
      </c>
      <c r="B18" s="37">
        <f>SUM(B14:B17)</f>
        <v>105.280806</v>
      </c>
      <c r="C18" s="37">
        <f>SUM(C14:C17)</f>
        <v>42.078339999999997</v>
      </c>
      <c r="D18" s="37">
        <f>SUM(D14:D17)</f>
        <v>41.71</v>
      </c>
      <c r="E18" s="37">
        <f t="shared" ref="E18:AA18" si="5">SUM(E14:E17)</f>
        <v>41.606944599999999</v>
      </c>
      <c r="F18" s="37">
        <f t="shared" si="5"/>
        <v>40.753039999999999</v>
      </c>
      <c r="G18" s="37">
        <f t="shared" si="5"/>
        <v>41.103513399999997</v>
      </c>
      <c r="H18" s="37">
        <f t="shared" si="5"/>
        <v>40.412069999999993</v>
      </c>
      <c r="I18" s="37">
        <f t="shared" si="5"/>
        <v>42.021140000000003</v>
      </c>
      <c r="J18" s="37">
        <f t="shared" si="5"/>
        <v>42.294339999999998</v>
      </c>
      <c r="K18" s="37">
        <f t="shared" si="5"/>
        <v>42.782089999999997</v>
      </c>
      <c r="L18" s="37">
        <f t="shared" si="5"/>
        <v>0</v>
      </c>
      <c r="M18" s="37">
        <f t="shared" si="5"/>
        <v>0</v>
      </c>
      <c r="N18" s="38">
        <f t="shared" si="5"/>
        <v>480.04228399999994</v>
      </c>
      <c r="O18" s="37">
        <f>SUM(O14:O17)</f>
        <v>99.423425899999998</v>
      </c>
      <c r="P18" s="37">
        <f>SUM(P14:P17)</f>
        <v>41.960429999999995</v>
      </c>
      <c r="Q18" s="37">
        <f>SUM(Q14:Q17)</f>
        <v>42.85</v>
      </c>
      <c r="R18" s="37">
        <f t="shared" si="5"/>
        <v>38.283654599999998</v>
      </c>
      <c r="S18" s="37">
        <f t="shared" si="5"/>
        <v>45.353349999999999</v>
      </c>
      <c r="T18" s="37">
        <f t="shared" si="5"/>
        <v>42.903133399999994</v>
      </c>
      <c r="U18" s="37">
        <f t="shared" si="5"/>
        <v>39.703189999999999</v>
      </c>
      <c r="V18" s="37">
        <f t="shared" si="5"/>
        <v>41.994979999999998</v>
      </c>
      <c r="W18" s="37">
        <f t="shared" si="5"/>
        <v>42.061410000000002</v>
      </c>
      <c r="X18" s="37">
        <f t="shared" si="5"/>
        <v>33.652290000000001</v>
      </c>
      <c r="Y18" s="37">
        <f t="shared" si="5"/>
        <v>0</v>
      </c>
      <c r="Z18" s="37">
        <f t="shared" si="5"/>
        <v>0</v>
      </c>
      <c r="AA18" s="38">
        <f t="shared" si="5"/>
        <v>468.18586390000002</v>
      </c>
      <c r="AB18" s="28">
        <f t="shared" si="4"/>
        <v>94.43642167785076</v>
      </c>
      <c r="AC18" s="28">
        <f t="shared" si="4"/>
        <v>99.719784573250749</v>
      </c>
      <c r="AD18" s="28">
        <f t="shared" si="1"/>
        <v>102.73315751618317</v>
      </c>
      <c r="AE18" s="28">
        <f t="shared" si="1"/>
        <v>92.012655502706636</v>
      </c>
      <c r="AF18" s="28">
        <f t="shared" si="1"/>
        <v>111.28826217626954</v>
      </c>
      <c r="AG18" s="28">
        <f t="shared" si="1"/>
        <v>104.37826319732559</v>
      </c>
      <c r="AH18" s="28">
        <f t="shared" si="1"/>
        <v>98.245870602520498</v>
      </c>
      <c r="AI18" s="28">
        <f t="shared" si="1"/>
        <v>99.937745620418667</v>
      </c>
      <c r="AJ18" s="28">
        <f t="shared" si="1"/>
        <v>99.44926436965325</v>
      </c>
      <c r="AK18" s="28">
        <f t="shared" si="1"/>
        <v>78.659761596499862</v>
      </c>
      <c r="AL18" s="28" t="e">
        <f t="shared" si="1"/>
        <v>#DIV/0!</v>
      </c>
      <c r="AM18" s="28" t="e">
        <f t="shared" si="1"/>
        <v>#DIV/0!</v>
      </c>
      <c r="AN18" s="28">
        <f t="shared" si="1"/>
        <v>97.530130054126658</v>
      </c>
      <c r="AO18" s="28">
        <f t="shared" si="2"/>
        <v>11.856420099999923</v>
      </c>
      <c r="AP18" s="39"/>
    </row>
    <row r="19" spans="1:50" s="40" customFormat="1" ht="42.75" customHeight="1" x14ac:dyDescent="0.5">
      <c r="A19" s="36" t="s">
        <v>26</v>
      </c>
      <c r="B19" s="37">
        <f>B13+B18</f>
        <v>226.263666</v>
      </c>
      <c r="C19" s="37">
        <f>C13+C18</f>
        <v>150.37669000000002</v>
      </c>
      <c r="D19" s="37">
        <f>D13+D18</f>
        <v>159.11000000000001</v>
      </c>
      <c r="E19" s="37">
        <f t="shared" ref="E19:AA19" si="6">SUM(E18,E13)</f>
        <v>158.0420646</v>
      </c>
      <c r="F19" s="37">
        <f t="shared" si="6"/>
        <v>152.74178000000001</v>
      </c>
      <c r="G19" s="37">
        <f t="shared" si="6"/>
        <v>149.80664339999998</v>
      </c>
      <c r="H19" s="37">
        <f t="shared" si="6"/>
        <v>181.00774999999999</v>
      </c>
      <c r="I19" s="37">
        <f t="shared" si="6"/>
        <v>159.11043000000001</v>
      </c>
      <c r="J19" s="37">
        <f t="shared" si="6"/>
        <v>174.42562000000001</v>
      </c>
      <c r="K19" s="37">
        <f t="shared" si="6"/>
        <v>184.48075</v>
      </c>
      <c r="L19" s="37">
        <f t="shared" si="6"/>
        <v>0</v>
      </c>
      <c r="M19" s="37">
        <f t="shared" si="6"/>
        <v>0</v>
      </c>
      <c r="N19" s="38">
        <f t="shared" si="6"/>
        <v>1695.3653939999997</v>
      </c>
      <c r="O19" s="37">
        <f>O13+O18</f>
        <v>213.13440589999999</v>
      </c>
      <c r="P19" s="37">
        <f>P13+P18</f>
        <v>172.59968000000001</v>
      </c>
      <c r="Q19" s="37">
        <f>Q13+Q18</f>
        <v>158.07300000000001</v>
      </c>
      <c r="R19" s="37">
        <f t="shared" si="6"/>
        <v>158.4470646</v>
      </c>
      <c r="S19" s="37">
        <f t="shared" si="6"/>
        <v>152.91220000000001</v>
      </c>
      <c r="T19" s="37">
        <f t="shared" si="6"/>
        <v>141.77457339999998</v>
      </c>
      <c r="U19" s="37">
        <f t="shared" si="6"/>
        <v>168.43164000000002</v>
      </c>
      <c r="V19" s="37">
        <f t="shared" si="6"/>
        <v>156.81815</v>
      </c>
      <c r="W19" s="37">
        <f t="shared" si="6"/>
        <v>163.53766999999999</v>
      </c>
      <c r="X19" s="37">
        <f t="shared" si="6"/>
        <v>141.18003999999999</v>
      </c>
      <c r="Y19" s="37">
        <f t="shared" si="6"/>
        <v>0</v>
      </c>
      <c r="Z19" s="37">
        <f t="shared" si="6"/>
        <v>0</v>
      </c>
      <c r="AA19" s="38">
        <f t="shared" si="6"/>
        <v>1626.9084238999999</v>
      </c>
      <c r="AB19" s="28">
        <f t="shared" si="4"/>
        <v>94.197362602619535</v>
      </c>
      <c r="AC19" s="28">
        <f t="shared" si="4"/>
        <v>114.77821462887631</v>
      </c>
      <c r="AD19" s="28">
        <f t="shared" si="1"/>
        <v>99.348249638614789</v>
      </c>
      <c r="AE19" s="28">
        <f t="shared" si="1"/>
        <v>100.25626088916584</v>
      </c>
      <c r="AF19" s="28">
        <f t="shared" si="1"/>
        <v>100.11157392561485</v>
      </c>
      <c r="AG19" s="28">
        <f t="shared" si="1"/>
        <v>94.638375296512379</v>
      </c>
      <c r="AH19" s="28">
        <f t="shared" si="1"/>
        <v>93.05217041811747</v>
      </c>
      <c r="AI19" s="28">
        <f t="shared" si="1"/>
        <v>98.559315061872439</v>
      </c>
      <c r="AJ19" s="28">
        <f t="shared" si="1"/>
        <v>93.757826401878347</v>
      </c>
      <c r="AK19" s="28">
        <f t="shared" si="1"/>
        <v>76.528331546787399</v>
      </c>
      <c r="AL19" s="28" t="e">
        <f t="shared" si="1"/>
        <v>#DIV/0!</v>
      </c>
      <c r="AM19" s="28" t="e">
        <f t="shared" si="1"/>
        <v>#DIV/0!</v>
      </c>
      <c r="AN19" s="28">
        <f t="shared" si="1"/>
        <v>95.962111156552268</v>
      </c>
      <c r="AO19" s="28">
        <f t="shared" si="2"/>
        <v>68.456970099999808</v>
      </c>
      <c r="AP19" s="39"/>
    </row>
    <row r="20" spans="1:50" ht="42.75" customHeight="1" x14ac:dyDescent="0.5">
      <c r="A20" s="25" t="s">
        <v>27</v>
      </c>
      <c r="B20" s="26">
        <v>56.429760000000002</v>
      </c>
      <c r="C20" s="26">
        <v>56.035039999999988</v>
      </c>
      <c r="D20" s="26">
        <v>54.56</v>
      </c>
      <c r="E20" s="26">
        <v>34.174990000000001</v>
      </c>
      <c r="F20" s="26">
        <v>35.876719999999999</v>
      </c>
      <c r="G20" s="26">
        <v>35.611730000000001</v>
      </c>
      <c r="H20" s="26">
        <f>0.383535*100</f>
        <v>38.353500000000004</v>
      </c>
      <c r="I20" s="26">
        <v>40.620139999999999</v>
      </c>
      <c r="J20" s="26">
        <v>32.720379999999999</v>
      </c>
      <c r="K20" s="26">
        <v>33.79806</v>
      </c>
      <c r="L20" s="26"/>
      <c r="M20" s="26"/>
      <c r="N20" s="27">
        <f t="shared" si="0"/>
        <v>418.18031999999999</v>
      </c>
      <c r="O20" s="26">
        <v>20.886030000000002</v>
      </c>
      <c r="P20" s="26">
        <v>19.232320000000001</v>
      </c>
      <c r="Q20" s="26">
        <v>26.15</v>
      </c>
      <c r="R20" s="26">
        <v>19.678319999999999</v>
      </c>
      <c r="S20" s="26">
        <v>20.6251</v>
      </c>
      <c r="T20" s="26">
        <v>21.939019999999999</v>
      </c>
      <c r="U20" s="26">
        <f>0.206915*100</f>
        <v>20.691499999999998</v>
      </c>
      <c r="V20" s="26">
        <v>69.646900000000002</v>
      </c>
      <c r="W20" s="26">
        <v>41.20111</v>
      </c>
      <c r="X20" s="26">
        <v>23.02674</v>
      </c>
      <c r="Y20" s="26"/>
      <c r="Z20" s="26"/>
      <c r="AA20" s="27">
        <f t="shared" ref="AA20:AA28" si="7">SUM(O20:Z20)</f>
        <v>283.07704000000001</v>
      </c>
      <c r="AB20" s="28">
        <f t="shared" si="4"/>
        <v>37.012438117759146</v>
      </c>
      <c r="AC20" s="28">
        <f t="shared" si="4"/>
        <v>34.321952835225964</v>
      </c>
      <c r="AD20" s="28">
        <f t="shared" si="1"/>
        <v>47.928885630498527</v>
      </c>
      <c r="AE20" s="28">
        <f t="shared" si="1"/>
        <v>57.581055619913855</v>
      </c>
      <c r="AF20" s="28">
        <f t="shared" si="1"/>
        <v>57.488811686241107</v>
      </c>
      <c r="AG20" s="28">
        <f t="shared" si="1"/>
        <v>61.606161789949546</v>
      </c>
      <c r="AH20" s="28">
        <f t="shared" si="1"/>
        <v>53.949443988162734</v>
      </c>
      <c r="AI20" s="28">
        <f t="shared" si="1"/>
        <v>171.45903485315412</v>
      </c>
      <c r="AJ20" s="28">
        <f t="shared" si="1"/>
        <v>125.91880045402897</v>
      </c>
      <c r="AK20" s="28">
        <f t="shared" si="1"/>
        <v>68.130360144931402</v>
      </c>
      <c r="AL20" s="28" t="e">
        <f t="shared" si="1"/>
        <v>#DIV/0!</v>
      </c>
      <c r="AM20" s="28" t="e">
        <f t="shared" si="1"/>
        <v>#DIV/0!</v>
      </c>
      <c r="AN20" s="28">
        <f t="shared" si="1"/>
        <v>67.692578168193094</v>
      </c>
      <c r="AO20" s="28">
        <f t="shared" si="2"/>
        <v>135.10327999999998</v>
      </c>
      <c r="AP20" s="29">
        <f>+'[43]R-Format'!$I$172</f>
        <v>0</v>
      </c>
    </row>
    <row r="21" spans="1:50" ht="42.75" customHeight="1" x14ac:dyDescent="0.5">
      <c r="A21" s="25" t="s">
        <v>28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/>
      <c r="M21" s="26"/>
      <c r="N21" s="27">
        <f t="shared" si="0"/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/>
      <c r="Z21" s="26"/>
      <c r="AA21" s="27">
        <f t="shared" si="7"/>
        <v>0</v>
      </c>
      <c r="AB21" s="26">
        <v>0</v>
      </c>
      <c r="AC21" s="26">
        <v>0</v>
      </c>
      <c r="AD21" s="30" t="e">
        <f t="shared" si="1"/>
        <v>#DIV/0!</v>
      </c>
      <c r="AE21" s="30" t="e">
        <f t="shared" si="1"/>
        <v>#DIV/0!</v>
      </c>
      <c r="AF21" s="30" t="e">
        <f t="shared" si="1"/>
        <v>#DIV/0!</v>
      </c>
      <c r="AG21" s="30" t="e">
        <f t="shared" si="1"/>
        <v>#DIV/0!</v>
      </c>
      <c r="AH21" s="30" t="e">
        <f t="shared" si="1"/>
        <v>#DIV/0!</v>
      </c>
      <c r="AI21" s="30" t="e">
        <f t="shared" si="1"/>
        <v>#DIV/0!</v>
      </c>
      <c r="AJ21" s="30" t="e">
        <f t="shared" si="1"/>
        <v>#DIV/0!</v>
      </c>
      <c r="AK21" s="30" t="e">
        <f t="shared" si="1"/>
        <v>#DIV/0!</v>
      </c>
      <c r="AL21" s="31" t="e">
        <f t="shared" si="1"/>
        <v>#DIV/0!</v>
      </c>
      <c r="AM21" s="31" t="e">
        <f t="shared" si="1"/>
        <v>#DIV/0!</v>
      </c>
      <c r="AN21" s="26">
        <v>0</v>
      </c>
      <c r="AO21" s="28">
        <f t="shared" si="2"/>
        <v>0</v>
      </c>
      <c r="AP21" s="29">
        <f>+'[43]R-Format'!$I$173</f>
        <v>0</v>
      </c>
    </row>
    <row r="22" spans="1:50" ht="42.75" customHeight="1" x14ac:dyDescent="0.5">
      <c r="A22" s="25" t="s">
        <v>29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/>
      <c r="M22" s="26"/>
      <c r="N22" s="27">
        <f t="shared" si="0"/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/>
      <c r="Z22" s="26"/>
      <c r="AA22" s="27">
        <f t="shared" si="7"/>
        <v>0</v>
      </c>
      <c r="AB22" s="26">
        <v>0</v>
      </c>
      <c r="AC22" s="26">
        <v>0</v>
      </c>
      <c r="AD22" s="30" t="e">
        <f t="shared" si="1"/>
        <v>#DIV/0!</v>
      </c>
      <c r="AE22" s="30" t="e">
        <f t="shared" si="1"/>
        <v>#DIV/0!</v>
      </c>
      <c r="AF22" s="30" t="e">
        <f t="shared" si="1"/>
        <v>#DIV/0!</v>
      </c>
      <c r="AG22" s="30" t="e">
        <f t="shared" si="1"/>
        <v>#DIV/0!</v>
      </c>
      <c r="AH22" s="30" t="e">
        <f t="shared" si="1"/>
        <v>#DIV/0!</v>
      </c>
      <c r="AI22" s="30" t="e">
        <f t="shared" si="1"/>
        <v>#DIV/0!</v>
      </c>
      <c r="AJ22" s="30" t="e">
        <f t="shared" si="1"/>
        <v>#DIV/0!</v>
      </c>
      <c r="AK22" s="30" t="e">
        <f t="shared" si="1"/>
        <v>#DIV/0!</v>
      </c>
      <c r="AL22" s="31" t="e">
        <f t="shared" si="1"/>
        <v>#DIV/0!</v>
      </c>
      <c r="AM22" s="31" t="e">
        <f t="shared" si="1"/>
        <v>#DIV/0!</v>
      </c>
      <c r="AN22" s="26">
        <v>0</v>
      </c>
      <c r="AO22" s="28">
        <f t="shared" si="2"/>
        <v>0</v>
      </c>
      <c r="AP22" s="29"/>
      <c r="AX22" s="26"/>
    </row>
    <row r="23" spans="1:50" ht="42.75" customHeight="1" x14ac:dyDescent="0.5">
      <c r="A23" s="25" t="s">
        <v>30</v>
      </c>
      <c r="B23" s="26">
        <v>1.66</v>
      </c>
      <c r="C23" s="26">
        <v>1.36554</v>
      </c>
      <c r="D23" s="26">
        <v>1.42</v>
      </c>
      <c r="E23" s="26">
        <v>24.49485</v>
      </c>
      <c r="F23" s="26">
        <v>136.29571999999999</v>
      </c>
      <c r="G23" s="26">
        <v>158.32929999999999</v>
      </c>
      <c r="H23" s="26">
        <f>1.3969333*100</f>
        <v>139.69333</v>
      </c>
      <c r="I23" s="26">
        <v>135.67952</v>
      </c>
      <c r="J23" s="26">
        <v>67.907610000000005</v>
      </c>
      <c r="K23" s="26">
        <v>23.253810000000001</v>
      </c>
      <c r="L23" s="26"/>
      <c r="M23" s="26"/>
      <c r="N23" s="27">
        <f t="shared" si="0"/>
        <v>690.09968000000003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/>
      <c r="Z23" s="26"/>
      <c r="AA23" s="27">
        <f t="shared" si="7"/>
        <v>0</v>
      </c>
      <c r="AB23" s="28">
        <f t="shared" ref="AB23:AM30" si="8">O23/B23*100</f>
        <v>0</v>
      </c>
      <c r="AC23" s="28">
        <f t="shared" si="8"/>
        <v>0</v>
      </c>
      <c r="AD23" s="30">
        <f t="shared" si="1"/>
        <v>0</v>
      </c>
      <c r="AE23" s="30">
        <f t="shared" si="1"/>
        <v>0</v>
      </c>
      <c r="AF23" s="30">
        <f t="shared" si="1"/>
        <v>0</v>
      </c>
      <c r="AG23" s="30">
        <f t="shared" si="1"/>
        <v>0</v>
      </c>
      <c r="AH23" s="30">
        <f t="shared" si="1"/>
        <v>0</v>
      </c>
      <c r="AI23" s="30">
        <f t="shared" si="1"/>
        <v>0</v>
      </c>
      <c r="AJ23" s="30">
        <f t="shared" si="1"/>
        <v>0</v>
      </c>
      <c r="AK23" s="30">
        <f t="shared" si="1"/>
        <v>0</v>
      </c>
      <c r="AL23" s="41" t="e">
        <f t="shared" si="1"/>
        <v>#DIV/0!</v>
      </c>
      <c r="AM23" s="41" t="e">
        <f t="shared" si="1"/>
        <v>#DIV/0!</v>
      </c>
      <c r="AN23" s="28">
        <f>AA23/N23*100</f>
        <v>0</v>
      </c>
      <c r="AO23" s="28">
        <f t="shared" si="2"/>
        <v>690.09968000000003</v>
      </c>
      <c r="AP23" s="29"/>
    </row>
    <row r="24" spans="1:50" ht="42.75" customHeight="1" x14ac:dyDescent="0.5">
      <c r="A24" s="25" t="s">
        <v>31</v>
      </c>
      <c r="B24" s="26">
        <v>68.16659469999999</v>
      </c>
      <c r="C24" s="26">
        <v>148.26028400000001</v>
      </c>
      <c r="D24" s="26">
        <v>145.21</v>
      </c>
      <c r="E24" s="26">
        <v>140.04456630000001</v>
      </c>
      <c r="F24" s="26">
        <v>135.35685949999998</v>
      </c>
      <c r="G24" s="26">
        <v>149.4187925</v>
      </c>
      <c r="H24" s="26">
        <f>1.360255921*100</f>
        <v>136.02559210000001</v>
      </c>
      <c r="I24" s="26">
        <v>139.67948250000001</v>
      </c>
      <c r="J24" s="26">
        <v>129.14425560000001</v>
      </c>
      <c r="K24" s="26">
        <v>133.1439</v>
      </c>
      <c r="L24" s="26"/>
      <c r="M24" s="26"/>
      <c r="N24" s="27">
        <f t="shared" si="0"/>
        <v>1324.4503272000002</v>
      </c>
      <c r="O24" s="26">
        <v>49.938334700000006</v>
      </c>
      <c r="P24" s="26">
        <v>125.60572400000001</v>
      </c>
      <c r="Q24" s="26">
        <v>125.73</v>
      </c>
      <c r="R24" s="26">
        <v>120.09842640000001</v>
      </c>
      <c r="S24" s="26">
        <v>120.18786679999999</v>
      </c>
      <c r="T24" s="26">
        <v>131.44435630000001</v>
      </c>
      <c r="U24" s="26">
        <f>1.186188123*100</f>
        <v>118.6188123</v>
      </c>
      <c r="V24" s="26">
        <v>986.82006400000012</v>
      </c>
      <c r="W24" s="26">
        <v>121.5819492</v>
      </c>
      <c r="X24" s="26">
        <v>117.71510000000001</v>
      </c>
      <c r="Y24" s="26"/>
      <c r="Z24" s="26"/>
      <c r="AA24" s="27">
        <f t="shared" si="7"/>
        <v>2017.7406337000002</v>
      </c>
      <c r="AB24" s="28">
        <f t="shared" si="8"/>
        <v>73.259248052184148</v>
      </c>
      <c r="AC24" s="28">
        <f t="shared" si="8"/>
        <v>84.7197378901554</v>
      </c>
      <c r="AD24" s="28">
        <f t="shared" si="8"/>
        <v>86.584945940362232</v>
      </c>
      <c r="AE24" s="28">
        <f t="shared" si="8"/>
        <v>85.757291105981309</v>
      </c>
      <c r="AF24" s="28">
        <f t="shared" si="8"/>
        <v>88.793332856544311</v>
      </c>
      <c r="AG24" s="28">
        <f t="shared" si="8"/>
        <v>87.970431363243691</v>
      </c>
      <c r="AH24" s="28">
        <f t="shared" si="8"/>
        <v>87.203305252144531</v>
      </c>
      <c r="AI24" s="28">
        <f t="shared" si="8"/>
        <v>706.48891758315335</v>
      </c>
      <c r="AJ24" s="28">
        <f t="shared" si="8"/>
        <v>94.144295179939846</v>
      </c>
      <c r="AK24" s="28">
        <f t="shared" si="8"/>
        <v>88.411936258439184</v>
      </c>
      <c r="AL24" s="28" t="e">
        <f t="shared" si="8"/>
        <v>#DIV/0!</v>
      </c>
      <c r="AM24" s="28" t="e">
        <f t="shared" si="8"/>
        <v>#DIV/0!</v>
      </c>
      <c r="AN24" s="28">
        <f>AA24/N24*100</f>
        <v>152.34551211638674</v>
      </c>
      <c r="AO24" s="28">
        <f t="shared" si="2"/>
        <v>-693.29030650000004</v>
      </c>
      <c r="AP24" s="29">
        <f>+'[43]R-Format'!$I$152</f>
        <v>24.8684729</v>
      </c>
    </row>
    <row r="25" spans="1:50" ht="42.75" customHeight="1" x14ac:dyDescent="0.5">
      <c r="A25" s="25" t="s">
        <v>32</v>
      </c>
      <c r="B25" s="26">
        <v>905.42461359999993</v>
      </c>
      <c r="C25" s="26">
        <v>750.96659850000003</v>
      </c>
      <c r="D25" s="26">
        <v>436.01</v>
      </c>
      <c r="E25" s="26">
        <v>299.32636389999999</v>
      </c>
      <c r="F25" s="26">
        <v>319.82139100000001</v>
      </c>
      <c r="G25" s="26">
        <v>179.34841899999998</v>
      </c>
      <c r="H25" s="26">
        <f>5.199418009*100</f>
        <v>519.94180090000009</v>
      </c>
      <c r="I25" s="26">
        <v>176.47667190000001</v>
      </c>
      <c r="J25" s="26">
        <v>761.74498249999999</v>
      </c>
      <c r="K25" s="26">
        <v>902.62545</v>
      </c>
      <c r="L25" s="26"/>
      <c r="M25" s="26"/>
      <c r="N25" s="27">
        <f t="shared" si="0"/>
        <v>5251.6862913000004</v>
      </c>
      <c r="O25" s="26">
        <v>905.39841360000003</v>
      </c>
      <c r="P25" s="26">
        <v>750.94034850000003</v>
      </c>
      <c r="Q25" s="26">
        <v>460.2</v>
      </c>
      <c r="R25" s="26">
        <v>323.41458390000003</v>
      </c>
      <c r="S25" s="26">
        <v>319.79537099999999</v>
      </c>
      <c r="T25" s="26">
        <v>179.36250899999999</v>
      </c>
      <c r="U25" s="26">
        <f>5.199157309*100</f>
        <v>519.91573089999997</v>
      </c>
      <c r="V25" s="26">
        <v>176.45029190000002</v>
      </c>
      <c r="W25" s="26">
        <v>761.71847250000008</v>
      </c>
      <c r="X25" s="26">
        <v>902.59858999999994</v>
      </c>
      <c r="Y25" s="26"/>
      <c r="Z25" s="26"/>
      <c r="AA25" s="27">
        <f t="shared" si="7"/>
        <v>5299.7943113000001</v>
      </c>
      <c r="AB25" s="28">
        <f t="shared" si="8"/>
        <v>99.997106330045995</v>
      </c>
      <c r="AC25" s="28">
        <f t="shared" si="8"/>
        <v>99.996504504986987</v>
      </c>
      <c r="AD25" s="28">
        <f t="shared" si="8"/>
        <v>105.54803788903924</v>
      </c>
      <c r="AE25" s="28">
        <f t="shared" si="8"/>
        <v>108.04747690318635</v>
      </c>
      <c r="AF25" s="28">
        <f t="shared" si="8"/>
        <v>99.991864208982818</v>
      </c>
      <c r="AG25" s="28">
        <f t="shared" si="8"/>
        <v>100.00785621645207</v>
      </c>
      <c r="AH25" s="28">
        <f t="shared" si="8"/>
        <v>99.994985977285339</v>
      </c>
      <c r="AI25" s="28">
        <f t="shared" si="8"/>
        <v>99.985051848657406</v>
      </c>
      <c r="AJ25" s="28">
        <f t="shared" si="8"/>
        <v>99.99651983267249</v>
      </c>
      <c r="AK25" s="28">
        <f t="shared" si="8"/>
        <v>99.997024236354065</v>
      </c>
      <c r="AL25" s="28" t="e">
        <f t="shared" si="8"/>
        <v>#DIV/0!</v>
      </c>
      <c r="AM25" s="28" t="e">
        <f t="shared" si="8"/>
        <v>#DIV/0!</v>
      </c>
      <c r="AN25" s="28">
        <f>AA25/N25*100</f>
        <v>100.91604900467294</v>
      </c>
      <c r="AO25" s="28">
        <f t="shared" si="2"/>
        <v>-48.108019999999669</v>
      </c>
      <c r="AP25" s="29">
        <f>+'[43]R-Format'!$I$155+'[43]R-Format'!$I$156+'[43]R-Format'!$I$157+'[43]R-Format'!$I$158</f>
        <v>631.30202069999996</v>
      </c>
    </row>
    <row r="26" spans="1:50" ht="42.75" customHeight="1" x14ac:dyDescent="0.5">
      <c r="A26" s="25" t="s">
        <v>33</v>
      </c>
      <c r="B26" s="26">
        <v>80.424660000000003</v>
      </c>
      <c r="C26" s="26">
        <v>75.843090000000004</v>
      </c>
      <c r="D26" s="26">
        <v>75.66</v>
      </c>
      <c r="E26" s="26">
        <v>81.622334199999997</v>
      </c>
      <c r="F26" s="26">
        <v>79.065700000000007</v>
      </c>
      <c r="G26" s="26">
        <v>85.185640000000006</v>
      </c>
      <c r="H26" s="26">
        <f>0.2910188*100</f>
        <v>29.101880000000001</v>
      </c>
      <c r="I26" s="26">
        <v>54.906649999999999</v>
      </c>
      <c r="J26" s="26">
        <v>62.699739999999998</v>
      </c>
      <c r="K26" s="26">
        <v>68.690219999999997</v>
      </c>
      <c r="L26" s="26"/>
      <c r="M26" s="26"/>
      <c r="N26" s="27">
        <f t="shared" si="0"/>
        <v>693.19991419999997</v>
      </c>
      <c r="O26" s="26">
        <v>0.10947999999999999</v>
      </c>
      <c r="P26" s="26">
        <v>0.26467000000000002</v>
      </c>
      <c r="Q26" s="26">
        <v>0.23</v>
      </c>
      <c r="R26" s="26">
        <v>36.411034199999996</v>
      </c>
      <c r="S26" s="26">
        <v>0.23008000000000001</v>
      </c>
      <c r="T26" s="26">
        <v>18.930879999999998</v>
      </c>
      <c r="U26" s="26">
        <f>17.5889758*100</f>
        <v>1758.8975800000001</v>
      </c>
      <c r="V26" s="26">
        <v>1.6688700000000001</v>
      </c>
      <c r="W26" s="26">
        <v>0.12402000000000001</v>
      </c>
      <c r="X26" s="26">
        <v>0.16403000000000001</v>
      </c>
      <c r="Y26" s="26"/>
      <c r="Z26" s="26"/>
      <c r="AA26" s="27">
        <f t="shared" si="7"/>
        <v>1817.0306441999999</v>
      </c>
      <c r="AB26" s="28">
        <f t="shared" si="8"/>
        <v>0.13612740171982074</v>
      </c>
      <c r="AC26" s="28">
        <f t="shared" si="8"/>
        <v>0.34897048630270738</v>
      </c>
      <c r="AD26" s="28">
        <f t="shared" si="8"/>
        <v>0.3039915411049432</v>
      </c>
      <c r="AE26" s="28">
        <f t="shared" si="8"/>
        <v>44.609155762173728</v>
      </c>
      <c r="AF26" s="28">
        <f t="shared" si="8"/>
        <v>0.29099849871688988</v>
      </c>
      <c r="AG26" s="28">
        <f t="shared" si="8"/>
        <v>22.223088304554615</v>
      </c>
      <c r="AH26" s="28">
        <f t="shared" si="8"/>
        <v>6043.931113728735</v>
      </c>
      <c r="AI26" s="28">
        <f t="shared" si="8"/>
        <v>3.0394678968758795</v>
      </c>
      <c r="AJ26" s="28">
        <f t="shared" si="8"/>
        <v>0.19779986328491952</v>
      </c>
      <c r="AK26" s="28">
        <f t="shared" si="8"/>
        <v>0.23879673117948963</v>
      </c>
      <c r="AL26" s="28" t="e">
        <f t="shared" si="8"/>
        <v>#DIV/0!</v>
      </c>
      <c r="AM26" s="28" t="e">
        <f t="shared" si="8"/>
        <v>#DIV/0!</v>
      </c>
      <c r="AN26" s="28">
        <f>AA26/N26*100</f>
        <v>262.12216807570974</v>
      </c>
      <c r="AO26" s="28">
        <f t="shared" si="2"/>
        <v>-1123.8307299999999</v>
      </c>
      <c r="AP26" s="29">
        <f>+'[43]R-Format'!$I$160+'[43]R-Format'!$I$161</f>
        <v>0</v>
      </c>
    </row>
    <row r="27" spans="1:50" ht="42.75" customHeight="1" x14ac:dyDescent="0.5">
      <c r="A27" s="25" t="s">
        <v>34</v>
      </c>
      <c r="B27" s="26">
        <v>12.902340000000001</v>
      </c>
      <c r="C27" s="26">
        <v>11.98475</v>
      </c>
      <c r="D27" s="26">
        <v>12.05</v>
      </c>
      <c r="E27" s="26">
        <v>13.357914200000002</v>
      </c>
      <c r="F27" s="26">
        <v>11.981629999999999</v>
      </c>
      <c r="G27" s="26">
        <v>13.289490000000001</v>
      </c>
      <c r="H27" s="26">
        <f>0.1176096*100</f>
        <v>11.760959999999999</v>
      </c>
      <c r="I27" s="26">
        <v>9.4101499999999998</v>
      </c>
      <c r="J27" s="26">
        <v>10.4414</v>
      </c>
      <c r="K27" s="26">
        <v>11.538029999999999</v>
      </c>
      <c r="L27" s="26"/>
      <c r="M27" s="26"/>
      <c r="N27" s="27">
        <f t="shared" si="0"/>
        <v>118.7166642</v>
      </c>
      <c r="O27" s="26">
        <v>5.28E-3</v>
      </c>
      <c r="P27" s="26">
        <v>4.828000000000001E-2</v>
      </c>
      <c r="Q27" s="26">
        <v>1.4E-2</v>
      </c>
      <c r="R27" s="26">
        <v>4.0901242</v>
      </c>
      <c r="S27" s="26">
        <v>5.7400000000000003E-3</v>
      </c>
      <c r="T27" s="26">
        <v>4.58188</v>
      </c>
      <c r="U27" s="26">
        <f>2.5140337*100</f>
        <v>251.40337000000002</v>
      </c>
      <c r="V27" s="26">
        <v>4.888E-2</v>
      </c>
      <c r="W27" s="26">
        <v>5.1599999999999997E-3</v>
      </c>
      <c r="X27" s="26">
        <v>2.7990000000000001E-2</v>
      </c>
      <c r="Y27" s="26"/>
      <c r="Z27" s="26"/>
      <c r="AA27" s="27">
        <f t="shared" si="7"/>
        <v>260.23070419999999</v>
      </c>
      <c r="AB27" s="28">
        <f t="shared" si="8"/>
        <v>4.0922809350861934E-2</v>
      </c>
      <c r="AC27" s="28">
        <f t="shared" si="8"/>
        <v>0.40284528254656965</v>
      </c>
      <c r="AD27" s="28">
        <f t="shared" si="8"/>
        <v>0.11618257261410787</v>
      </c>
      <c r="AE27" s="28">
        <f t="shared" si="8"/>
        <v>30.619482493756394</v>
      </c>
      <c r="AF27" s="28">
        <f t="shared" si="8"/>
        <v>4.7906670461364612E-2</v>
      </c>
      <c r="AG27" s="28">
        <f t="shared" si="8"/>
        <v>34.477470542511412</v>
      </c>
      <c r="AH27" s="28">
        <f t="shared" si="8"/>
        <v>2137.6092597883166</v>
      </c>
      <c r="AI27" s="28">
        <f t="shared" si="8"/>
        <v>0.51943911627338568</v>
      </c>
      <c r="AJ27" s="28">
        <f t="shared" si="8"/>
        <v>4.941866033290554E-2</v>
      </c>
      <c r="AK27" s="28">
        <f t="shared" si="8"/>
        <v>0.24258907283132392</v>
      </c>
      <c r="AL27" s="28" t="e">
        <f t="shared" si="8"/>
        <v>#DIV/0!</v>
      </c>
      <c r="AM27" s="28" t="e">
        <f t="shared" si="8"/>
        <v>#DIV/0!</v>
      </c>
      <c r="AN27" s="28">
        <f>AA27/N27*100</f>
        <v>219.20318091282755</v>
      </c>
      <c r="AO27" s="28">
        <f t="shared" si="2"/>
        <v>-141.51403999999999</v>
      </c>
      <c r="AP27" s="29">
        <f>+'[43]R-Format'!$I$162+'[43]R-Format'!$I$163</f>
        <v>0</v>
      </c>
    </row>
    <row r="28" spans="1:50" ht="42.75" customHeight="1" x14ac:dyDescent="0.5">
      <c r="A28" s="25" t="s">
        <v>35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/>
      <c r="M28" s="26"/>
      <c r="N28" s="27">
        <f t="shared" si="0"/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/>
      <c r="Z28" s="26"/>
      <c r="AA28" s="27">
        <f t="shared" si="7"/>
        <v>0</v>
      </c>
      <c r="AB28" s="26">
        <v>0</v>
      </c>
      <c r="AC28" s="26">
        <v>0</v>
      </c>
      <c r="AD28" s="30" t="e">
        <f t="shared" si="8"/>
        <v>#DIV/0!</v>
      </c>
      <c r="AE28" s="30" t="e">
        <f t="shared" si="8"/>
        <v>#DIV/0!</v>
      </c>
      <c r="AF28" s="30" t="e">
        <f t="shared" si="8"/>
        <v>#DIV/0!</v>
      </c>
      <c r="AG28" s="30" t="e">
        <f t="shared" si="8"/>
        <v>#DIV/0!</v>
      </c>
      <c r="AH28" s="30" t="e">
        <f t="shared" si="8"/>
        <v>#DIV/0!</v>
      </c>
      <c r="AI28" s="30" t="e">
        <f t="shared" si="8"/>
        <v>#DIV/0!</v>
      </c>
      <c r="AJ28" s="30" t="e">
        <f t="shared" si="8"/>
        <v>#DIV/0!</v>
      </c>
      <c r="AK28" s="30" t="e">
        <f t="shared" si="8"/>
        <v>#DIV/0!</v>
      </c>
      <c r="AL28" s="31" t="e">
        <f t="shared" si="8"/>
        <v>#DIV/0!</v>
      </c>
      <c r="AM28" s="31" t="e">
        <f t="shared" si="8"/>
        <v>#DIV/0!</v>
      </c>
      <c r="AN28" s="26">
        <v>0</v>
      </c>
      <c r="AO28" s="28">
        <f t="shared" si="2"/>
        <v>0</v>
      </c>
      <c r="AP28" s="42"/>
    </row>
    <row r="29" spans="1:50" s="40" customFormat="1" ht="42.75" customHeight="1" x14ac:dyDescent="0.5">
      <c r="A29" s="36" t="s">
        <v>36</v>
      </c>
      <c r="B29" s="37">
        <f>SUM(B20:B28)</f>
        <v>1125.0079682999999</v>
      </c>
      <c r="C29" s="37">
        <f t="shared" ref="C29:AA29" si="9">SUM(C20:C28)</f>
        <v>1044.4553025000002</v>
      </c>
      <c r="D29" s="37">
        <f t="shared" si="9"/>
        <v>724.91</v>
      </c>
      <c r="E29" s="37">
        <f t="shared" si="9"/>
        <v>593.02101859999993</v>
      </c>
      <c r="F29" s="37">
        <f t="shared" si="9"/>
        <v>718.39802049999992</v>
      </c>
      <c r="G29" s="37">
        <f t="shared" si="9"/>
        <v>621.18337150000002</v>
      </c>
      <c r="H29" s="37">
        <f t="shared" si="9"/>
        <v>874.87706300000013</v>
      </c>
      <c r="I29" s="37">
        <f t="shared" si="9"/>
        <v>556.77261440000007</v>
      </c>
      <c r="J29" s="37">
        <f t="shared" si="9"/>
        <v>1064.6583681</v>
      </c>
      <c r="K29" s="37">
        <f t="shared" si="9"/>
        <v>1173.0494699999999</v>
      </c>
      <c r="L29" s="37">
        <f t="shared" si="9"/>
        <v>0</v>
      </c>
      <c r="M29" s="37">
        <f t="shared" si="9"/>
        <v>0</v>
      </c>
      <c r="N29" s="38">
        <f t="shared" si="9"/>
        <v>8496.3331968999992</v>
      </c>
      <c r="O29" s="37">
        <f t="shared" si="9"/>
        <v>976.33753830000001</v>
      </c>
      <c r="P29" s="37">
        <f t="shared" si="9"/>
        <v>896.09134250000011</v>
      </c>
      <c r="Q29" s="37">
        <f t="shared" si="9"/>
        <v>612.32399999999996</v>
      </c>
      <c r="R29" s="37">
        <f t="shared" si="9"/>
        <v>503.69248870000001</v>
      </c>
      <c r="S29" s="37">
        <f t="shared" si="9"/>
        <v>460.84415779999995</v>
      </c>
      <c r="T29" s="37">
        <f t="shared" si="9"/>
        <v>356.25864530000001</v>
      </c>
      <c r="U29" s="37">
        <f t="shared" si="9"/>
        <v>2669.5269932000001</v>
      </c>
      <c r="V29" s="37">
        <f t="shared" si="9"/>
        <v>1234.6350059000004</v>
      </c>
      <c r="W29" s="37">
        <f t="shared" si="9"/>
        <v>924.63071170000012</v>
      </c>
      <c r="X29" s="37">
        <f t="shared" si="9"/>
        <v>1043.5324499999999</v>
      </c>
      <c r="Y29" s="37">
        <f t="shared" si="9"/>
        <v>0</v>
      </c>
      <c r="Z29" s="37">
        <f t="shared" si="9"/>
        <v>0</v>
      </c>
      <c r="AA29" s="38">
        <f t="shared" si="9"/>
        <v>9677.873333399999</v>
      </c>
      <c r="AB29" s="28">
        <f>O29/B29*100</f>
        <v>86.784944268025427</v>
      </c>
      <c r="AC29" s="28">
        <f>P29/C29*100</f>
        <v>85.795087674419648</v>
      </c>
      <c r="AD29" s="28">
        <f t="shared" si="8"/>
        <v>84.468968561614545</v>
      </c>
      <c r="AE29" s="28">
        <f t="shared" si="8"/>
        <v>84.936700875984783</v>
      </c>
      <c r="AF29" s="28">
        <f t="shared" si="8"/>
        <v>64.14886242020205</v>
      </c>
      <c r="AG29" s="28">
        <f t="shared" si="8"/>
        <v>57.351606891814555</v>
      </c>
      <c r="AH29" s="28">
        <f t="shared" si="8"/>
        <v>305.13167004813789</v>
      </c>
      <c r="AI29" s="28">
        <f t="shared" si="8"/>
        <v>221.74851527683188</v>
      </c>
      <c r="AJ29" s="28">
        <f t="shared" si="8"/>
        <v>86.847644221320067</v>
      </c>
      <c r="AK29" s="28">
        <f t="shared" si="8"/>
        <v>88.9589464628461</v>
      </c>
      <c r="AL29" s="28" t="e">
        <f t="shared" si="8"/>
        <v>#DIV/0!</v>
      </c>
      <c r="AM29" s="28" t="e">
        <f t="shared" si="8"/>
        <v>#DIV/0!</v>
      </c>
      <c r="AN29" s="28">
        <f>AA29/N29*100</f>
        <v>113.90647128729721</v>
      </c>
      <c r="AO29" s="28">
        <f t="shared" si="2"/>
        <v>-1181.5401364999998</v>
      </c>
      <c r="AP29" s="43"/>
    </row>
    <row r="30" spans="1:50" s="40" customFormat="1" ht="42.75" customHeight="1" x14ac:dyDescent="0.5">
      <c r="A30" s="36" t="s">
        <v>37</v>
      </c>
      <c r="B30" s="37">
        <f>B19+B29</f>
        <v>1351.2716343</v>
      </c>
      <c r="C30" s="37">
        <f t="shared" ref="C30:AA30" si="10">C19+C29</f>
        <v>1194.8319925000003</v>
      </c>
      <c r="D30" s="37">
        <f t="shared" si="10"/>
        <v>884.02</v>
      </c>
      <c r="E30" s="37">
        <f t="shared" si="10"/>
        <v>751.06308319999994</v>
      </c>
      <c r="F30" s="37">
        <f t="shared" si="10"/>
        <v>871.13980049999986</v>
      </c>
      <c r="G30" s="37">
        <f t="shared" si="10"/>
        <v>770.99001490000001</v>
      </c>
      <c r="H30" s="37">
        <f t="shared" si="10"/>
        <v>1055.8848130000001</v>
      </c>
      <c r="I30" s="37">
        <f t="shared" si="10"/>
        <v>715.88304440000002</v>
      </c>
      <c r="J30" s="37">
        <f t="shared" si="10"/>
        <v>1239.0839880999999</v>
      </c>
      <c r="K30" s="37">
        <f t="shared" si="10"/>
        <v>1357.5302199999999</v>
      </c>
      <c r="L30" s="37">
        <f t="shared" si="10"/>
        <v>0</v>
      </c>
      <c r="M30" s="37">
        <f t="shared" si="10"/>
        <v>0</v>
      </c>
      <c r="N30" s="38">
        <f t="shared" si="10"/>
        <v>10191.6985909</v>
      </c>
      <c r="O30" s="37">
        <f t="shared" si="10"/>
        <v>1189.4719442000001</v>
      </c>
      <c r="P30" s="37">
        <f t="shared" si="10"/>
        <v>1068.6910225000001</v>
      </c>
      <c r="Q30" s="37">
        <f t="shared" si="10"/>
        <v>770.39699999999993</v>
      </c>
      <c r="R30" s="37">
        <f t="shared" si="10"/>
        <v>662.13955329999999</v>
      </c>
      <c r="S30" s="37">
        <f t="shared" si="10"/>
        <v>613.75635779999993</v>
      </c>
      <c r="T30" s="37">
        <f t="shared" si="10"/>
        <v>498.03321870000002</v>
      </c>
      <c r="U30" s="37">
        <f t="shared" si="10"/>
        <v>2837.9586331999999</v>
      </c>
      <c r="V30" s="37">
        <f t="shared" si="10"/>
        <v>1391.4531559000004</v>
      </c>
      <c r="W30" s="37">
        <f t="shared" si="10"/>
        <v>1088.1683817000001</v>
      </c>
      <c r="X30" s="37">
        <f t="shared" si="10"/>
        <v>1184.7124899999999</v>
      </c>
      <c r="Y30" s="37">
        <f t="shared" si="10"/>
        <v>0</v>
      </c>
      <c r="Z30" s="37">
        <f t="shared" si="10"/>
        <v>0</v>
      </c>
      <c r="AA30" s="38">
        <f t="shared" si="10"/>
        <v>11304.781757299999</v>
      </c>
      <c r="AB30" s="28">
        <f>O30/B30*100</f>
        <v>88.026116585817547</v>
      </c>
      <c r="AC30" s="28">
        <f>P30/C30*100</f>
        <v>89.442786032530833</v>
      </c>
      <c r="AD30" s="28">
        <f t="shared" si="8"/>
        <v>87.147010248636903</v>
      </c>
      <c r="AE30" s="28">
        <f t="shared" si="8"/>
        <v>88.160311445327608</v>
      </c>
      <c r="AF30" s="28">
        <f t="shared" si="8"/>
        <v>70.454404384661103</v>
      </c>
      <c r="AG30" s="28">
        <f t="shared" si="8"/>
        <v>64.596584790348629</v>
      </c>
      <c r="AH30" s="28">
        <f t="shared" si="8"/>
        <v>268.77540033336948</v>
      </c>
      <c r="AI30" s="28">
        <f t="shared" si="8"/>
        <v>194.3687822731174</v>
      </c>
      <c r="AJ30" s="28">
        <f t="shared" si="8"/>
        <v>87.820389267444853</v>
      </c>
      <c r="AK30" s="28">
        <f t="shared" si="8"/>
        <v>87.269695550497588</v>
      </c>
      <c r="AL30" s="28" t="e">
        <f t="shared" si="8"/>
        <v>#DIV/0!</v>
      </c>
      <c r="AM30" s="28" t="e">
        <f t="shared" si="8"/>
        <v>#DIV/0!</v>
      </c>
      <c r="AN30" s="28">
        <f>AA30/N30*100</f>
        <v>110.9214686489439</v>
      </c>
      <c r="AO30" s="28">
        <f t="shared" si="2"/>
        <v>-1113.0831663999998</v>
      </c>
      <c r="AP30" s="43"/>
    </row>
    <row r="31" spans="1:50" ht="33.75" customHeight="1" x14ac:dyDescent="0.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7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14"/>
    </row>
    <row r="32" spans="1:50" s="40" customFormat="1" ht="42.75" customHeight="1" x14ac:dyDescent="0.5">
      <c r="A32" s="36" t="s">
        <v>38</v>
      </c>
      <c r="B32" s="37">
        <f>B13+B20+B21+B22+B23</f>
        <v>179.07262</v>
      </c>
      <c r="C32" s="37">
        <f t="shared" ref="C32:AO32" si="11">C13+C20+C21+C22+C23</f>
        <v>165.69893000000002</v>
      </c>
      <c r="D32" s="37">
        <f t="shared" si="11"/>
        <v>173.38</v>
      </c>
      <c r="E32" s="37">
        <f t="shared" si="11"/>
        <v>175.10496000000001</v>
      </c>
      <c r="F32" s="37">
        <f t="shared" si="11"/>
        <v>284.16118</v>
      </c>
      <c r="G32" s="37">
        <f t="shared" si="11"/>
        <v>302.64416</v>
      </c>
      <c r="H32" s="37">
        <f t="shared" si="11"/>
        <v>318.64251000000002</v>
      </c>
      <c r="I32" s="37">
        <f t="shared" si="11"/>
        <v>293.38895000000002</v>
      </c>
      <c r="J32" s="37">
        <f t="shared" si="11"/>
        <v>232.75927000000001</v>
      </c>
      <c r="K32" s="37">
        <f t="shared" si="11"/>
        <v>198.75052999999997</v>
      </c>
      <c r="L32" s="37">
        <f t="shared" si="11"/>
        <v>0</v>
      </c>
      <c r="M32" s="37">
        <f t="shared" si="11"/>
        <v>0</v>
      </c>
      <c r="N32" s="38">
        <f t="shared" si="11"/>
        <v>2323.60311</v>
      </c>
      <c r="O32" s="37">
        <f t="shared" si="11"/>
        <v>134.59701000000001</v>
      </c>
      <c r="P32" s="37">
        <f t="shared" si="11"/>
        <v>149.87157000000002</v>
      </c>
      <c r="Q32" s="37">
        <f t="shared" si="11"/>
        <v>141.37299999999999</v>
      </c>
      <c r="R32" s="37">
        <f t="shared" si="11"/>
        <v>139.84172999999998</v>
      </c>
      <c r="S32" s="37">
        <f t="shared" si="11"/>
        <v>128.18395000000001</v>
      </c>
      <c r="T32" s="37">
        <f t="shared" si="11"/>
        <v>120.81045999999999</v>
      </c>
      <c r="U32" s="37">
        <f t="shared" si="11"/>
        <v>149.41995</v>
      </c>
      <c r="V32" s="37">
        <f t="shared" si="11"/>
        <v>184.47007000000002</v>
      </c>
      <c r="W32" s="37">
        <f t="shared" si="11"/>
        <v>162.67737</v>
      </c>
      <c r="X32" s="37">
        <f t="shared" si="11"/>
        <v>130.55448999999999</v>
      </c>
      <c r="Y32" s="37">
        <f t="shared" si="11"/>
        <v>0</v>
      </c>
      <c r="Z32" s="37">
        <f t="shared" si="11"/>
        <v>0</v>
      </c>
      <c r="AA32" s="38">
        <f t="shared" si="11"/>
        <v>1441.7995999999998</v>
      </c>
      <c r="AB32" s="37">
        <f t="shared" si="11"/>
        <v>131.00176850720439</v>
      </c>
      <c r="AC32" s="37">
        <f t="shared" si="11"/>
        <v>154.95098365610178</v>
      </c>
      <c r="AD32" s="37" t="e">
        <f t="shared" si="11"/>
        <v>#DIV/0!</v>
      </c>
      <c r="AE32" s="37" t="e">
        <f t="shared" si="11"/>
        <v>#DIV/0!</v>
      </c>
      <c r="AF32" s="37" t="e">
        <f t="shared" si="11"/>
        <v>#DIV/0!</v>
      </c>
      <c r="AG32" s="37" t="e">
        <f t="shared" si="11"/>
        <v>#DIV/0!</v>
      </c>
      <c r="AH32" s="37" t="e">
        <f t="shared" si="11"/>
        <v>#DIV/0!</v>
      </c>
      <c r="AI32" s="37" t="e">
        <f t="shared" si="11"/>
        <v>#DIV/0!</v>
      </c>
      <c r="AJ32" s="37" t="e">
        <f t="shared" si="11"/>
        <v>#DIV/0!</v>
      </c>
      <c r="AK32" s="37" t="e">
        <f t="shared" si="11"/>
        <v>#DIV/0!</v>
      </c>
      <c r="AL32" s="37" t="e">
        <f t="shared" si="11"/>
        <v>#DIV/0!</v>
      </c>
      <c r="AM32" s="37" t="e">
        <f t="shared" si="11"/>
        <v>#DIV/0!</v>
      </c>
      <c r="AN32" s="37">
        <f t="shared" si="11"/>
        <v>163.03533520668964</v>
      </c>
      <c r="AO32" s="37">
        <f t="shared" si="11"/>
        <v>881.80350999999996</v>
      </c>
      <c r="AP32" s="43"/>
    </row>
    <row r="33" spans="1:42" s="40" customFormat="1" ht="42.75" customHeight="1" x14ac:dyDescent="0.5">
      <c r="A33" s="36" t="s">
        <v>39</v>
      </c>
      <c r="B33" s="37">
        <f>+B18+B24+B25+B26+B27+B28</f>
        <v>1172.1990143</v>
      </c>
      <c r="C33" s="37">
        <f t="shared" ref="C33:AO33" si="12">+C18+C24+C25+C26+C27+C28</f>
        <v>1029.1330625000001</v>
      </c>
      <c r="D33" s="37">
        <f t="shared" si="12"/>
        <v>710.64</v>
      </c>
      <c r="E33" s="37">
        <f t="shared" si="12"/>
        <v>575.95812319999993</v>
      </c>
      <c r="F33" s="37">
        <f t="shared" si="12"/>
        <v>586.97862050000003</v>
      </c>
      <c r="G33" s="37">
        <f t="shared" si="12"/>
        <v>468.34585489999995</v>
      </c>
      <c r="H33" s="37">
        <f t="shared" si="12"/>
        <v>737.24230300000011</v>
      </c>
      <c r="I33" s="37">
        <f t="shared" si="12"/>
        <v>422.49409440000005</v>
      </c>
      <c r="J33" s="37">
        <f t="shared" si="12"/>
        <v>1006.3247181</v>
      </c>
      <c r="K33" s="37">
        <f t="shared" si="12"/>
        <v>1158.7796899999998</v>
      </c>
      <c r="L33" s="37">
        <f t="shared" si="12"/>
        <v>0</v>
      </c>
      <c r="M33" s="37">
        <f t="shared" si="12"/>
        <v>0</v>
      </c>
      <c r="N33" s="38">
        <f t="shared" si="12"/>
        <v>7868.0954809000004</v>
      </c>
      <c r="O33" s="37">
        <f t="shared" si="12"/>
        <v>1054.8749342000001</v>
      </c>
      <c r="P33" s="37">
        <f t="shared" si="12"/>
        <v>918.81945250000001</v>
      </c>
      <c r="Q33" s="37">
        <f t="shared" si="12"/>
        <v>629.024</v>
      </c>
      <c r="R33" s="37">
        <f t="shared" si="12"/>
        <v>522.2978233</v>
      </c>
      <c r="S33" s="37">
        <f t="shared" si="12"/>
        <v>485.57240779999995</v>
      </c>
      <c r="T33" s="37">
        <f t="shared" si="12"/>
        <v>377.22275870000004</v>
      </c>
      <c r="U33" s="37">
        <f t="shared" si="12"/>
        <v>2688.5386831999999</v>
      </c>
      <c r="V33" s="37">
        <f t="shared" si="12"/>
        <v>1206.9830859000001</v>
      </c>
      <c r="W33" s="37">
        <f t="shared" si="12"/>
        <v>925.49101170000006</v>
      </c>
      <c r="X33" s="37">
        <f t="shared" si="12"/>
        <v>1054.1579999999999</v>
      </c>
      <c r="Y33" s="37">
        <f t="shared" si="12"/>
        <v>0</v>
      </c>
      <c r="Z33" s="37">
        <f t="shared" si="12"/>
        <v>0</v>
      </c>
      <c r="AA33" s="38">
        <f t="shared" si="12"/>
        <v>9862.982157299999</v>
      </c>
      <c r="AB33" s="37">
        <f t="shared" si="12"/>
        <v>267.86982627115162</v>
      </c>
      <c r="AC33" s="37">
        <f t="shared" si="12"/>
        <v>285.18784273724248</v>
      </c>
      <c r="AD33" s="37" t="e">
        <f t="shared" si="12"/>
        <v>#DIV/0!</v>
      </c>
      <c r="AE33" s="37" t="e">
        <f t="shared" si="12"/>
        <v>#DIV/0!</v>
      </c>
      <c r="AF33" s="37" t="e">
        <f t="shared" si="12"/>
        <v>#DIV/0!</v>
      </c>
      <c r="AG33" s="37" t="e">
        <f t="shared" si="12"/>
        <v>#DIV/0!</v>
      </c>
      <c r="AH33" s="37" t="e">
        <f t="shared" si="12"/>
        <v>#DIV/0!</v>
      </c>
      <c r="AI33" s="37" t="e">
        <f t="shared" si="12"/>
        <v>#DIV/0!</v>
      </c>
      <c r="AJ33" s="37" t="e">
        <f t="shared" si="12"/>
        <v>#DIV/0!</v>
      </c>
      <c r="AK33" s="37" t="e">
        <f t="shared" si="12"/>
        <v>#DIV/0!</v>
      </c>
      <c r="AL33" s="37" t="e">
        <f t="shared" si="12"/>
        <v>#DIV/0!</v>
      </c>
      <c r="AM33" s="37" t="e">
        <f t="shared" si="12"/>
        <v>#DIV/0!</v>
      </c>
      <c r="AN33" s="37">
        <f t="shared" si="12"/>
        <v>832.11704016372357</v>
      </c>
      <c r="AO33" s="37">
        <f t="shared" si="12"/>
        <v>-1994.8866763999997</v>
      </c>
      <c r="AP33" s="43"/>
    </row>
    <row r="34" spans="1:42" s="40" customFormat="1" ht="42.75" customHeight="1" x14ac:dyDescent="0.5">
      <c r="A34" s="36" t="s">
        <v>40</v>
      </c>
      <c r="B34" s="37">
        <f>SUM(B32:B33)</f>
        <v>1351.2716343</v>
      </c>
      <c r="C34" s="37">
        <f t="shared" ref="C34:AO34" si="13">SUM(C32:C33)</f>
        <v>1194.8319925000001</v>
      </c>
      <c r="D34" s="37">
        <f t="shared" si="13"/>
        <v>884.02</v>
      </c>
      <c r="E34" s="37">
        <f t="shared" si="13"/>
        <v>751.06308319999994</v>
      </c>
      <c r="F34" s="37">
        <f t="shared" si="13"/>
        <v>871.13980050000009</v>
      </c>
      <c r="G34" s="37">
        <f t="shared" si="13"/>
        <v>770.99001490000001</v>
      </c>
      <c r="H34" s="37">
        <f t="shared" si="13"/>
        <v>1055.8848130000001</v>
      </c>
      <c r="I34" s="37">
        <f t="shared" si="13"/>
        <v>715.88304440000002</v>
      </c>
      <c r="J34" s="37">
        <f t="shared" si="13"/>
        <v>1239.0839881000002</v>
      </c>
      <c r="K34" s="37">
        <f t="shared" si="13"/>
        <v>1357.5302199999999</v>
      </c>
      <c r="L34" s="37">
        <f t="shared" si="13"/>
        <v>0</v>
      </c>
      <c r="M34" s="37">
        <f t="shared" si="13"/>
        <v>0</v>
      </c>
      <c r="N34" s="38">
        <f t="shared" si="13"/>
        <v>10191.6985909</v>
      </c>
      <c r="O34" s="37">
        <f t="shared" si="13"/>
        <v>1189.4719442000001</v>
      </c>
      <c r="P34" s="37">
        <f t="shared" si="13"/>
        <v>1068.6910225000001</v>
      </c>
      <c r="Q34" s="37">
        <f t="shared" si="13"/>
        <v>770.39699999999993</v>
      </c>
      <c r="R34" s="37">
        <f t="shared" si="13"/>
        <v>662.13955329999999</v>
      </c>
      <c r="S34" s="37">
        <f t="shared" si="13"/>
        <v>613.75635779999993</v>
      </c>
      <c r="T34" s="37">
        <f t="shared" si="13"/>
        <v>498.03321870000002</v>
      </c>
      <c r="U34" s="37">
        <f t="shared" si="13"/>
        <v>2837.9586331999999</v>
      </c>
      <c r="V34" s="37">
        <f t="shared" si="13"/>
        <v>1391.4531559000002</v>
      </c>
      <c r="W34" s="37">
        <f t="shared" si="13"/>
        <v>1088.1683817000001</v>
      </c>
      <c r="X34" s="37">
        <f t="shared" si="13"/>
        <v>1184.7124899999999</v>
      </c>
      <c r="Y34" s="37">
        <f t="shared" si="13"/>
        <v>0</v>
      </c>
      <c r="Z34" s="37">
        <f t="shared" si="13"/>
        <v>0</v>
      </c>
      <c r="AA34" s="38">
        <f t="shared" si="13"/>
        <v>11304.781757299999</v>
      </c>
      <c r="AB34" s="37">
        <f t="shared" si="13"/>
        <v>398.87159477835598</v>
      </c>
      <c r="AC34" s="37">
        <f t="shared" si="13"/>
        <v>440.13882639334429</v>
      </c>
      <c r="AD34" s="37" t="e">
        <f t="shared" si="13"/>
        <v>#DIV/0!</v>
      </c>
      <c r="AE34" s="37" t="e">
        <f t="shared" si="13"/>
        <v>#DIV/0!</v>
      </c>
      <c r="AF34" s="37" t="e">
        <f t="shared" si="13"/>
        <v>#DIV/0!</v>
      </c>
      <c r="AG34" s="37" t="e">
        <f t="shared" si="13"/>
        <v>#DIV/0!</v>
      </c>
      <c r="AH34" s="37" t="e">
        <f t="shared" si="13"/>
        <v>#DIV/0!</v>
      </c>
      <c r="AI34" s="37" t="e">
        <f t="shared" si="13"/>
        <v>#DIV/0!</v>
      </c>
      <c r="AJ34" s="37" t="e">
        <f t="shared" si="13"/>
        <v>#DIV/0!</v>
      </c>
      <c r="AK34" s="37" t="e">
        <f t="shared" si="13"/>
        <v>#DIV/0!</v>
      </c>
      <c r="AL34" s="37" t="e">
        <f t="shared" si="13"/>
        <v>#DIV/0!</v>
      </c>
      <c r="AM34" s="37" t="e">
        <f t="shared" si="13"/>
        <v>#DIV/0!</v>
      </c>
      <c r="AN34" s="37">
        <f t="shared" si="13"/>
        <v>995.15237537041321</v>
      </c>
      <c r="AO34" s="37">
        <f t="shared" si="13"/>
        <v>-1113.0831663999998</v>
      </c>
      <c r="AP34" s="43"/>
    </row>
    <row r="40" spans="1:42" x14ac:dyDescent="0.45">
      <c r="P40" s="48">
        <f>+AA34-N34</f>
        <v>1113.0831663999998</v>
      </c>
    </row>
    <row r="43" spans="1:42" ht="42.75" customHeight="1" x14ac:dyDescent="0.45">
      <c r="M43" s="46">
        <v>537729250.76999998</v>
      </c>
      <c r="X43" s="46">
        <v>511603772.16000003</v>
      </c>
      <c r="Y43" s="49">
        <f>+X43/100000</f>
        <v>5116.0377216000006</v>
      </c>
      <c r="Z43" s="50" t="e">
        <f>+Y43-#REF!</f>
        <v>#REF!</v>
      </c>
      <c r="AA43" s="47">
        <v>1283.2199999999721</v>
      </c>
      <c r="AI43" s="46">
        <v>1793783639.28</v>
      </c>
    </row>
    <row r="45" spans="1:42" ht="25.5" customHeight="1" x14ac:dyDescent="0.45">
      <c r="M45" s="46">
        <f>+M43/100000</f>
        <v>5377.2925077</v>
      </c>
    </row>
  </sheetData>
  <mergeCells count="11">
    <mergeCell ref="A1:AO1"/>
    <mergeCell ref="A2:AO2"/>
    <mergeCell ref="AB3:AM3"/>
    <mergeCell ref="AN3:AO3"/>
    <mergeCell ref="E5:L5"/>
    <mergeCell ref="T5:V5"/>
    <mergeCell ref="A6:A7"/>
    <mergeCell ref="B6:N6"/>
    <mergeCell ref="O6:AA6"/>
    <mergeCell ref="AB6:AN6"/>
    <mergeCell ref="AO6:AO7"/>
  </mergeCells>
  <pageMargins left="0.25" right="0.25" top="0.75" bottom="0.75" header="0.3" footer="0.3"/>
  <pageSetup paperSize="9" scale="25" fitToHeight="11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E6173-1CE6-4179-BA36-FBB90230C0C7}">
  <sheetPr>
    <tabColor rgb="FFFFFF00"/>
    <pageSetUpPr fitToPage="1"/>
  </sheetPr>
  <dimension ref="A1:AI159"/>
  <sheetViews>
    <sheetView topLeftCell="A19" zoomScale="85" zoomScaleNormal="85" zoomScaleSheetLayoutView="70" workbookViewId="0">
      <selection activeCell="D30" sqref="D30:L34"/>
    </sheetView>
  </sheetViews>
  <sheetFormatPr defaultColWidth="9.140625" defaultRowHeight="20.25" x14ac:dyDescent="0.3"/>
  <cols>
    <col min="1" max="1" width="14.7109375" style="69" customWidth="1"/>
    <col min="2" max="2" width="14.85546875" style="69" customWidth="1"/>
    <col min="3" max="3" width="20.28515625" style="69" customWidth="1"/>
    <col min="4" max="4" width="14.42578125" style="166" customWidth="1"/>
    <col min="5" max="5" width="15.28515625" style="191" customWidth="1"/>
    <col min="6" max="6" width="13.5703125" style="166" bestFit="1" customWidth="1"/>
    <col min="7" max="7" width="17.5703125" style="191" customWidth="1"/>
    <col min="8" max="8" width="12.42578125" style="166" customWidth="1"/>
    <col min="9" max="9" width="17.85546875" style="191" customWidth="1"/>
    <col min="10" max="10" width="13.85546875" style="166" customWidth="1"/>
    <col min="11" max="11" width="17.140625" style="191" customWidth="1"/>
    <col min="12" max="12" width="14.5703125" style="166" customWidth="1"/>
    <col min="13" max="13" width="14.7109375" style="191" customWidth="1"/>
    <col min="14" max="14" width="11.5703125" style="74" hidden="1" customWidth="1"/>
    <col min="15" max="17" width="0" style="69" hidden="1" customWidth="1"/>
    <col min="18" max="18" width="13.85546875" style="69" hidden="1" customWidth="1"/>
    <col min="19" max="19" width="0" style="69" hidden="1" customWidth="1"/>
    <col min="20" max="20" width="10.7109375" style="198" hidden="1" customWidth="1"/>
    <col min="21" max="21" width="0" style="69" hidden="1" customWidth="1"/>
    <col min="22" max="22" width="10.7109375" style="69" hidden="1" customWidth="1"/>
    <col min="23" max="23" width="20.140625" style="69" hidden="1" customWidth="1"/>
    <col min="24" max="24" width="15.7109375" style="69" hidden="1" customWidth="1"/>
    <col min="25" max="25" width="15.85546875" style="69" hidden="1" customWidth="1"/>
    <col min="26" max="26" width="13.5703125" style="69" hidden="1" customWidth="1"/>
    <col min="27" max="27" width="0" style="69" hidden="1" customWidth="1"/>
    <col min="28" max="30" width="9.140625" style="69"/>
    <col min="31" max="32" width="0" style="69" hidden="1" customWidth="1"/>
    <col min="33" max="33" width="12.42578125" style="69" hidden="1" customWidth="1"/>
    <col min="34" max="35" width="0" style="69" hidden="1" customWidth="1"/>
    <col min="36" max="16384" width="9.140625" style="69"/>
  </cols>
  <sheetData>
    <row r="1" spans="1:35" ht="71.25" customHeight="1" x14ac:dyDescent="0.3">
      <c r="A1" s="388" t="s">
        <v>189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69"/>
    </row>
    <row r="2" spans="1:35" ht="27" customHeight="1" x14ac:dyDescent="0.3">
      <c r="A2" s="337" t="s">
        <v>265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69"/>
    </row>
    <row r="3" spans="1:35" x14ac:dyDescent="0.3">
      <c r="A3" s="241"/>
      <c r="B3" s="241"/>
      <c r="C3" s="241"/>
      <c r="D3" s="241"/>
      <c r="E3" s="242"/>
      <c r="F3" s="241"/>
      <c r="G3" s="242"/>
      <c r="H3" s="241"/>
      <c r="I3" s="242"/>
      <c r="J3" s="140" t="s">
        <v>266</v>
      </c>
      <c r="L3" s="140" t="s">
        <v>267</v>
      </c>
      <c r="M3" s="242"/>
      <c r="N3" s="69"/>
    </row>
    <row r="4" spans="1:35" ht="48" customHeight="1" x14ac:dyDescent="0.3">
      <c r="A4" s="375" t="s">
        <v>268</v>
      </c>
      <c r="B4" s="375" t="s">
        <v>46</v>
      </c>
      <c r="C4" s="375" t="s">
        <v>9</v>
      </c>
      <c r="D4" s="375" t="s">
        <v>269</v>
      </c>
      <c r="E4" s="375"/>
      <c r="F4" s="375" t="s">
        <v>270</v>
      </c>
      <c r="G4" s="375"/>
      <c r="H4" s="375" t="s">
        <v>271</v>
      </c>
      <c r="I4" s="375"/>
      <c r="J4" s="375" t="s">
        <v>272</v>
      </c>
      <c r="K4" s="375"/>
      <c r="L4" s="375" t="s">
        <v>243</v>
      </c>
      <c r="M4" s="375"/>
      <c r="N4" s="69"/>
      <c r="AE4" s="375" t="s">
        <v>9</v>
      </c>
      <c r="AF4" s="375" t="s">
        <v>243</v>
      </c>
      <c r="AG4" s="375"/>
    </row>
    <row r="5" spans="1:35" ht="32.25" customHeight="1" x14ac:dyDescent="0.3">
      <c r="A5" s="375"/>
      <c r="B5" s="375"/>
      <c r="C5" s="375"/>
      <c r="D5" s="141" t="s">
        <v>273</v>
      </c>
      <c r="E5" s="243" t="s">
        <v>115</v>
      </c>
      <c r="F5" s="141" t="s">
        <v>273</v>
      </c>
      <c r="G5" s="243" t="s">
        <v>115</v>
      </c>
      <c r="H5" s="141" t="s">
        <v>273</v>
      </c>
      <c r="I5" s="243" t="s">
        <v>115</v>
      </c>
      <c r="J5" s="141" t="s">
        <v>273</v>
      </c>
      <c r="K5" s="243" t="s">
        <v>115</v>
      </c>
      <c r="L5" s="141" t="s">
        <v>273</v>
      </c>
      <c r="M5" s="243" t="s">
        <v>115</v>
      </c>
      <c r="N5" s="69"/>
      <c r="AE5" s="375"/>
      <c r="AF5" s="141" t="s">
        <v>273</v>
      </c>
      <c r="AG5" s="243" t="s">
        <v>115</v>
      </c>
    </row>
    <row r="6" spans="1:35" x14ac:dyDescent="0.3">
      <c r="A6" s="141">
        <v>1</v>
      </c>
      <c r="B6" s="141">
        <v>2</v>
      </c>
      <c r="C6" s="141">
        <v>3</v>
      </c>
      <c r="D6" s="141">
        <v>4</v>
      </c>
      <c r="E6" s="243">
        <v>5</v>
      </c>
      <c r="F6" s="141">
        <v>6</v>
      </c>
      <c r="G6" s="243">
        <v>7</v>
      </c>
      <c r="H6" s="141">
        <v>8</v>
      </c>
      <c r="I6" s="243">
        <v>9</v>
      </c>
      <c r="J6" s="141">
        <v>10</v>
      </c>
      <c r="K6" s="243">
        <v>11</v>
      </c>
      <c r="L6" s="141">
        <v>12</v>
      </c>
      <c r="M6" s="243">
        <v>13</v>
      </c>
      <c r="N6" s="69"/>
      <c r="AE6" s="141">
        <v>3</v>
      </c>
      <c r="AF6" s="141">
        <v>12</v>
      </c>
      <c r="AG6" s="243">
        <v>13</v>
      </c>
    </row>
    <row r="7" spans="1:35" ht="22.5" customHeight="1" x14ac:dyDescent="0.3">
      <c r="A7" s="404" t="s">
        <v>8</v>
      </c>
      <c r="B7" s="405">
        <v>45658</v>
      </c>
      <c r="C7" s="244" t="s">
        <v>131</v>
      </c>
      <c r="D7" s="245">
        <v>8</v>
      </c>
      <c r="E7" s="162">
        <v>54.672580000000004</v>
      </c>
      <c r="F7" s="245"/>
      <c r="G7" s="246"/>
      <c r="H7" s="245">
        <f>+F7</f>
        <v>0</v>
      </c>
      <c r="I7" s="162">
        <f>E7+G7</f>
        <v>54.672580000000004</v>
      </c>
      <c r="J7" s="148"/>
      <c r="K7" s="147"/>
      <c r="L7" s="245">
        <f>H7</f>
        <v>0</v>
      </c>
      <c r="M7" s="162">
        <f>I7-K7</f>
        <v>54.672580000000004</v>
      </c>
      <c r="N7" s="74">
        <v>9</v>
      </c>
      <c r="O7" s="69">
        <v>411.87389000000007</v>
      </c>
      <c r="Q7" s="94">
        <f>+E7+G7-K7</f>
        <v>54.672580000000004</v>
      </c>
      <c r="AE7" s="244" t="s">
        <v>131</v>
      </c>
      <c r="AF7" s="245">
        <v>8</v>
      </c>
      <c r="AG7" s="162">
        <v>52.381989999999988</v>
      </c>
      <c r="AH7" s="94">
        <f>M7-AG7</f>
        <v>2.2905900000000159</v>
      </c>
      <c r="AI7" s="69">
        <v>-1.3674330000000099</v>
      </c>
    </row>
    <row r="8" spans="1:35" ht="22.5" customHeight="1" x14ac:dyDescent="0.3">
      <c r="A8" s="404"/>
      <c r="B8" s="405"/>
      <c r="C8" s="244" t="s">
        <v>203</v>
      </c>
      <c r="D8" s="245">
        <v>5</v>
      </c>
      <c r="E8" s="162">
        <v>6.886779999999999</v>
      </c>
      <c r="F8" s="245"/>
      <c r="G8" s="246"/>
      <c r="H8" s="245">
        <f t="shared" ref="H8:H22" si="0">+F8</f>
        <v>0</v>
      </c>
      <c r="I8" s="162">
        <f t="shared" ref="I8:I22" si="1">E8+G8</f>
        <v>6.886779999999999</v>
      </c>
      <c r="J8" s="148"/>
      <c r="K8" s="147"/>
      <c r="L8" s="245">
        <f t="shared" ref="L8:L22" si="2">H8</f>
        <v>0</v>
      </c>
      <c r="M8" s="162">
        <f t="shared" ref="M8:M22" si="3">I8-K8</f>
        <v>6.886779999999999</v>
      </c>
      <c r="N8" s="74">
        <v>5</v>
      </c>
      <c r="O8" s="69">
        <v>1.6622688999999991</v>
      </c>
      <c r="Q8" s="94">
        <f>+E8+G8-K8</f>
        <v>6.886779999999999</v>
      </c>
      <c r="AE8" s="244" t="s">
        <v>203</v>
      </c>
      <c r="AF8" s="245">
        <v>5</v>
      </c>
      <c r="AG8" s="162">
        <v>2.7741499999999997</v>
      </c>
      <c r="AH8" s="94">
        <f t="shared" ref="AH8:AH22" si="4">M8-AG8</f>
        <v>4.1126299999999993</v>
      </c>
      <c r="AI8" s="69">
        <v>-1.0894691000000001</v>
      </c>
    </row>
    <row r="9" spans="1:35" ht="22.5" customHeight="1" x14ac:dyDescent="0.3">
      <c r="A9" s="404"/>
      <c r="B9" s="405"/>
      <c r="C9" s="244" t="s">
        <v>205</v>
      </c>
      <c r="D9" s="245">
        <v>2</v>
      </c>
      <c r="E9" s="162">
        <v>0</v>
      </c>
      <c r="F9" s="245"/>
      <c r="G9" s="246"/>
      <c r="H9" s="245">
        <f t="shared" si="0"/>
        <v>0</v>
      </c>
      <c r="I9" s="162">
        <f t="shared" si="1"/>
        <v>0</v>
      </c>
      <c r="J9" s="148"/>
      <c r="K9" s="147"/>
      <c r="L9" s="245">
        <f t="shared" si="2"/>
        <v>0</v>
      </c>
      <c r="M9" s="162">
        <f t="shared" si="3"/>
        <v>0</v>
      </c>
      <c r="N9" s="74">
        <v>1</v>
      </c>
      <c r="O9" s="69">
        <v>53.76529</v>
      </c>
      <c r="AE9" s="244" t="s">
        <v>205</v>
      </c>
      <c r="AF9" s="245">
        <v>2</v>
      </c>
      <c r="AG9" s="162">
        <v>0</v>
      </c>
      <c r="AH9" s="94">
        <f t="shared" si="4"/>
        <v>0</v>
      </c>
      <c r="AI9" s="69">
        <v>0</v>
      </c>
    </row>
    <row r="10" spans="1:35" ht="22.5" customHeight="1" x14ac:dyDescent="0.3">
      <c r="A10" s="404"/>
      <c r="B10" s="405"/>
      <c r="C10" s="244" t="s">
        <v>136</v>
      </c>
      <c r="D10" s="245">
        <v>0</v>
      </c>
      <c r="E10" s="162">
        <v>0</v>
      </c>
      <c r="F10" s="245"/>
      <c r="G10" s="246"/>
      <c r="H10" s="245">
        <f t="shared" si="0"/>
        <v>0</v>
      </c>
      <c r="I10" s="162">
        <f t="shared" si="1"/>
        <v>0</v>
      </c>
      <c r="J10" s="148"/>
      <c r="K10" s="147"/>
      <c r="L10" s="245">
        <f t="shared" si="2"/>
        <v>0</v>
      </c>
      <c r="M10" s="162">
        <f t="shared" si="3"/>
        <v>0</v>
      </c>
      <c r="N10" s="74">
        <v>0</v>
      </c>
      <c r="O10" s="69">
        <v>0</v>
      </c>
      <c r="AE10" s="244" t="s">
        <v>136</v>
      </c>
      <c r="AF10" s="245">
        <v>0</v>
      </c>
      <c r="AG10" s="162">
        <v>0</v>
      </c>
      <c r="AH10" s="94">
        <f t="shared" si="4"/>
        <v>0</v>
      </c>
      <c r="AI10" s="69">
        <v>0</v>
      </c>
    </row>
    <row r="11" spans="1:35" ht="22.5" customHeight="1" x14ac:dyDescent="0.3">
      <c r="A11" s="404"/>
      <c r="B11" s="405"/>
      <c r="C11" s="244" t="s">
        <v>137</v>
      </c>
      <c r="D11" s="245">
        <v>0</v>
      </c>
      <c r="E11" s="162">
        <v>0</v>
      </c>
      <c r="F11" s="245"/>
      <c r="G11" s="246"/>
      <c r="H11" s="245">
        <f t="shared" si="0"/>
        <v>0</v>
      </c>
      <c r="I11" s="162">
        <f t="shared" si="1"/>
        <v>0</v>
      </c>
      <c r="J11" s="148"/>
      <c r="K11" s="147"/>
      <c r="L11" s="245">
        <f t="shared" si="2"/>
        <v>0</v>
      </c>
      <c r="M11" s="162">
        <f t="shared" si="3"/>
        <v>0</v>
      </c>
      <c r="N11" s="74">
        <v>0</v>
      </c>
      <c r="O11" s="69">
        <v>0</v>
      </c>
      <c r="AE11" s="244" t="s">
        <v>274</v>
      </c>
      <c r="AF11" s="245">
        <v>2</v>
      </c>
      <c r="AG11" s="162">
        <v>958.01333</v>
      </c>
      <c r="AH11" s="94">
        <f t="shared" si="4"/>
        <v>-958.01333</v>
      </c>
      <c r="AI11" s="69">
        <v>2.0671900000001</v>
      </c>
    </row>
    <row r="12" spans="1:35" ht="22.5" customHeight="1" x14ac:dyDescent="0.3">
      <c r="A12" s="404"/>
      <c r="B12" s="405"/>
      <c r="C12" s="244" t="s">
        <v>29</v>
      </c>
      <c r="D12" s="245">
        <v>0</v>
      </c>
      <c r="E12" s="162">
        <v>0</v>
      </c>
      <c r="F12" s="245"/>
      <c r="G12" s="246"/>
      <c r="H12" s="245">
        <f t="shared" si="0"/>
        <v>0</v>
      </c>
      <c r="I12" s="162">
        <f t="shared" si="1"/>
        <v>0</v>
      </c>
      <c r="J12" s="148"/>
      <c r="K12" s="147"/>
      <c r="L12" s="245">
        <f t="shared" si="2"/>
        <v>0</v>
      </c>
      <c r="M12" s="162">
        <f t="shared" si="3"/>
        <v>0</v>
      </c>
      <c r="AE12" s="244"/>
      <c r="AF12" s="245"/>
      <c r="AG12" s="162"/>
      <c r="AH12" s="94"/>
    </row>
    <row r="13" spans="1:35" ht="22.5" customHeight="1" x14ac:dyDescent="0.3">
      <c r="A13" s="404"/>
      <c r="B13" s="405"/>
      <c r="C13" s="244" t="s">
        <v>30</v>
      </c>
      <c r="D13" s="245">
        <v>2</v>
      </c>
      <c r="E13" s="162">
        <v>1049.1747499999999</v>
      </c>
      <c r="F13" s="245"/>
      <c r="G13" s="246"/>
      <c r="H13" s="245">
        <f t="shared" si="0"/>
        <v>0</v>
      </c>
      <c r="I13" s="162">
        <f t="shared" si="1"/>
        <v>1049.1747499999999</v>
      </c>
      <c r="J13" s="148"/>
      <c r="K13" s="147"/>
      <c r="L13" s="245">
        <f t="shared" si="2"/>
        <v>0</v>
      </c>
      <c r="M13" s="162">
        <f t="shared" si="3"/>
        <v>1049.1747499999999</v>
      </c>
      <c r="AE13" s="244"/>
      <c r="AF13" s="245"/>
      <c r="AG13" s="162"/>
      <c r="AH13" s="94"/>
    </row>
    <row r="14" spans="1:35" ht="22.5" customHeight="1" x14ac:dyDescent="0.3">
      <c r="A14" s="404"/>
      <c r="B14" s="405"/>
      <c r="C14" s="244" t="s">
        <v>31</v>
      </c>
      <c r="D14" s="245">
        <v>408</v>
      </c>
      <c r="E14" s="162">
        <v>8.8639171000007586</v>
      </c>
      <c r="F14" s="245"/>
      <c r="G14" s="246"/>
      <c r="H14" s="245">
        <f t="shared" si="0"/>
        <v>0</v>
      </c>
      <c r="I14" s="162">
        <f t="shared" si="1"/>
        <v>8.8639171000007586</v>
      </c>
      <c r="J14" s="148"/>
      <c r="K14" s="147"/>
      <c r="L14" s="245">
        <f t="shared" si="2"/>
        <v>0</v>
      </c>
      <c r="M14" s="162">
        <f t="shared" si="3"/>
        <v>8.8639171000007586</v>
      </c>
      <c r="N14" s="74">
        <v>0</v>
      </c>
      <c r="O14" s="69">
        <v>0</v>
      </c>
      <c r="AE14" s="244" t="s">
        <v>31</v>
      </c>
      <c r="AF14" s="245">
        <v>408</v>
      </c>
      <c r="AG14" s="162">
        <v>9.2507984999999984</v>
      </c>
      <c r="AH14" s="94">
        <f t="shared" si="4"/>
        <v>-0.38688139999923976</v>
      </c>
      <c r="AI14" s="69">
        <v>-0.33762310000000501</v>
      </c>
    </row>
    <row r="15" spans="1:35" ht="22.5" customHeight="1" x14ac:dyDescent="0.3">
      <c r="A15" s="404"/>
      <c r="B15" s="405"/>
      <c r="C15" s="244" t="s">
        <v>21</v>
      </c>
      <c r="D15" s="245">
        <v>0</v>
      </c>
      <c r="E15" s="162">
        <v>0</v>
      </c>
      <c r="F15" s="245"/>
      <c r="G15" s="246"/>
      <c r="H15" s="245">
        <f t="shared" si="0"/>
        <v>0</v>
      </c>
      <c r="I15" s="162">
        <f t="shared" si="1"/>
        <v>0</v>
      </c>
      <c r="J15" s="148"/>
      <c r="K15" s="147"/>
      <c r="L15" s="245">
        <f t="shared" si="2"/>
        <v>0</v>
      </c>
      <c r="M15" s="162">
        <f t="shared" si="3"/>
        <v>0</v>
      </c>
      <c r="N15" s="74">
        <v>407</v>
      </c>
      <c r="O15" s="69">
        <v>4.789167</v>
      </c>
      <c r="Q15" s="94">
        <f>+E15+G15-K15</f>
        <v>0</v>
      </c>
      <c r="AE15" s="244" t="s">
        <v>21</v>
      </c>
      <c r="AF15" s="245">
        <v>0</v>
      </c>
      <c r="AG15" s="162">
        <v>0</v>
      </c>
      <c r="AH15" s="94">
        <f t="shared" si="4"/>
        <v>0</v>
      </c>
      <c r="AI15" s="69">
        <v>0</v>
      </c>
    </row>
    <row r="16" spans="1:35" ht="22.5" customHeight="1" x14ac:dyDescent="0.3">
      <c r="A16" s="404"/>
      <c r="B16" s="405"/>
      <c r="C16" s="244" t="s">
        <v>22</v>
      </c>
      <c r="D16" s="245">
        <v>68</v>
      </c>
      <c r="E16" s="162">
        <v>0.32867999999999964</v>
      </c>
      <c r="F16" s="245"/>
      <c r="G16" s="246"/>
      <c r="H16" s="245">
        <f t="shared" si="0"/>
        <v>0</v>
      </c>
      <c r="I16" s="162">
        <f t="shared" si="1"/>
        <v>0.32867999999999964</v>
      </c>
      <c r="J16" s="148"/>
      <c r="K16" s="147"/>
      <c r="L16" s="245">
        <f t="shared" si="2"/>
        <v>0</v>
      </c>
      <c r="M16" s="162">
        <f t="shared" si="3"/>
        <v>0.32867999999999964</v>
      </c>
      <c r="N16" s="74">
        <v>58</v>
      </c>
      <c r="O16" s="69">
        <v>0.45213129999999979</v>
      </c>
      <c r="Q16" s="94">
        <f>+E16+G16-K16</f>
        <v>0.32867999999999964</v>
      </c>
      <c r="AE16" s="244" t="s">
        <v>22</v>
      </c>
      <c r="AF16" s="245">
        <v>68</v>
      </c>
      <c r="AG16" s="162">
        <v>0.17416000000000009</v>
      </c>
      <c r="AH16" s="94">
        <f t="shared" si="4"/>
        <v>0.15451999999999955</v>
      </c>
      <c r="AI16" s="69">
        <v>0.181037900000001</v>
      </c>
    </row>
    <row r="17" spans="1:35" ht="22.5" customHeight="1" x14ac:dyDescent="0.3">
      <c r="A17" s="404"/>
      <c r="B17" s="405"/>
      <c r="C17" s="244" t="s">
        <v>122</v>
      </c>
      <c r="D17" s="245">
        <v>0</v>
      </c>
      <c r="E17" s="162">
        <v>0</v>
      </c>
      <c r="F17" s="245"/>
      <c r="G17" s="246"/>
      <c r="H17" s="245">
        <f t="shared" si="0"/>
        <v>0</v>
      </c>
      <c r="I17" s="162">
        <f t="shared" si="1"/>
        <v>0</v>
      </c>
      <c r="J17" s="148"/>
      <c r="K17" s="147"/>
      <c r="L17" s="245">
        <f t="shared" si="2"/>
        <v>0</v>
      </c>
      <c r="M17" s="162">
        <f t="shared" si="3"/>
        <v>0</v>
      </c>
      <c r="N17" s="74">
        <v>0</v>
      </c>
      <c r="O17" s="69">
        <v>0</v>
      </c>
      <c r="AE17" s="244" t="s">
        <v>122</v>
      </c>
      <c r="AF17" s="245">
        <v>0</v>
      </c>
      <c r="AG17" s="162">
        <v>0</v>
      </c>
      <c r="AH17" s="94">
        <f t="shared" si="4"/>
        <v>0</v>
      </c>
      <c r="AI17" s="69">
        <v>0</v>
      </c>
    </row>
    <row r="18" spans="1:35" ht="22.5" customHeight="1" x14ac:dyDescent="0.3">
      <c r="A18" s="404"/>
      <c r="B18" s="405"/>
      <c r="C18" s="244" t="s">
        <v>23</v>
      </c>
      <c r="D18" s="245">
        <v>0</v>
      </c>
      <c r="E18" s="162">
        <v>0</v>
      </c>
      <c r="F18" s="245"/>
      <c r="G18" s="246"/>
      <c r="H18" s="245">
        <f t="shared" si="0"/>
        <v>0</v>
      </c>
      <c r="I18" s="162">
        <f t="shared" si="1"/>
        <v>0</v>
      </c>
      <c r="J18" s="148"/>
      <c r="K18" s="147"/>
      <c r="L18" s="245">
        <f t="shared" si="2"/>
        <v>0</v>
      </c>
      <c r="M18" s="162">
        <f t="shared" si="3"/>
        <v>0</v>
      </c>
      <c r="N18" s="74">
        <v>0</v>
      </c>
      <c r="O18" s="69">
        <v>3.15E-3</v>
      </c>
      <c r="AE18" s="244" t="s">
        <v>23</v>
      </c>
      <c r="AF18" s="245">
        <v>0</v>
      </c>
      <c r="AG18" s="162">
        <v>0</v>
      </c>
      <c r="AH18" s="94">
        <f t="shared" si="4"/>
        <v>0</v>
      </c>
      <c r="AI18" s="69">
        <v>0</v>
      </c>
    </row>
    <row r="19" spans="1:35" ht="22.5" customHeight="1" x14ac:dyDescent="0.3">
      <c r="A19" s="404"/>
      <c r="B19" s="405"/>
      <c r="C19" s="244" t="s">
        <v>213</v>
      </c>
      <c r="D19" s="245">
        <v>943</v>
      </c>
      <c r="E19" s="162">
        <v>1473.2905800000001</v>
      </c>
      <c r="F19" s="245"/>
      <c r="G19" s="246"/>
      <c r="H19" s="245">
        <f t="shared" si="0"/>
        <v>0</v>
      </c>
      <c r="I19" s="162">
        <f t="shared" si="1"/>
        <v>1473.2905800000001</v>
      </c>
      <c r="J19" s="148"/>
      <c r="K19" s="147"/>
      <c r="L19" s="245">
        <f t="shared" si="2"/>
        <v>0</v>
      </c>
      <c r="M19" s="162">
        <f t="shared" si="3"/>
        <v>1473.2905800000001</v>
      </c>
      <c r="N19" s="74">
        <v>938</v>
      </c>
      <c r="O19" s="69">
        <v>1881.8772100000001</v>
      </c>
      <c r="Q19" s="94">
        <f>+E19+G19-K19</f>
        <v>1473.2905800000001</v>
      </c>
      <c r="AE19" s="244" t="s">
        <v>213</v>
      </c>
      <c r="AF19" s="245">
        <v>943</v>
      </c>
      <c r="AG19" s="162">
        <v>1342.23218</v>
      </c>
      <c r="AH19" s="94">
        <f t="shared" si="4"/>
        <v>131.05840000000012</v>
      </c>
      <c r="AI19" s="69">
        <v>3.88030000000072</v>
      </c>
    </row>
    <row r="20" spans="1:35" ht="22.5" customHeight="1" x14ac:dyDescent="0.3">
      <c r="A20" s="404"/>
      <c r="B20" s="405"/>
      <c r="C20" s="244" t="s">
        <v>215</v>
      </c>
      <c r="D20" s="245">
        <v>469</v>
      </c>
      <c r="E20" s="162">
        <v>222.96708000000004</v>
      </c>
      <c r="F20" s="245"/>
      <c r="G20" s="246"/>
      <c r="H20" s="245">
        <f t="shared" si="0"/>
        <v>0</v>
      </c>
      <c r="I20" s="162">
        <f t="shared" si="1"/>
        <v>222.96708000000004</v>
      </c>
      <c r="J20" s="148"/>
      <c r="K20" s="147"/>
      <c r="L20" s="245">
        <f t="shared" si="2"/>
        <v>0</v>
      </c>
      <c r="M20" s="162">
        <f t="shared" si="3"/>
        <v>222.96708000000004</v>
      </c>
      <c r="N20" s="74">
        <v>442</v>
      </c>
      <c r="O20" s="69">
        <v>268.01523999999995</v>
      </c>
      <c r="Q20" s="94">
        <f>+E20+G20-K20</f>
        <v>222.96708000000004</v>
      </c>
      <c r="AE20" s="244" t="s">
        <v>215</v>
      </c>
      <c r="AF20" s="245">
        <v>469</v>
      </c>
      <c r="AG20" s="162">
        <v>201.02443</v>
      </c>
      <c r="AH20" s="94">
        <f t="shared" si="4"/>
        <v>21.942650000000043</v>
      </c>
      <c r="AI20" s="69">
        <v>0.22012419999992999</v>
      </c>
    </row>
    <row r="21" spans="1:35" ht="22.5" customHeight="1" x14ac:dyDescent="0.3">
      <c r="A21" s="404"/>
      <c r="B21" s="405"/>
      <c r="C21" s="244" t="s">
        <v>259</v>
      </c>
      <c r="D21" s="245">
        <v>0</v>
      </c>
      <c r="E21" s="162">
        <v>0</v>
      </c>
      <c r="F21" s="245"/>
      <c r="G21" s="246"/>
      <c r="H21" s="245">
        <f t="shared" si="0"/>
        <v>0</v>
      </c>
      <c r="I21" s="162">
        <f t="shared" si="1"/>
        <v>0</v>
      </c>
      <c r="J21" s="148"/>
      <c r="K21" s="147"/>
      <c r="L21" s="245">
        <f t="shared" si="2"/>
        <v>0</v>
      </c>
      <c r="M21" s="162">
        <f t="shared" si="3"/>
        <v>0</v>
      </c>
      <c r="Q21" s="94"/>
      <c r="AE21" s="244" t="s">
        <v>259</v>
      </c>
      <c r="AF21" s="245">
        <v>0</v>
      </c>
      <c r="AG21" s="162">
        <v>0</v>
      </c>
      <c r="AH21" s="94">
        <f t="shared" si="4"/>
        <v>0</v>
      </c>
      <c r="AI21" s="69">
        <v>0</v>
      </c>
    </row>
    <row r="22" spans="1:35" ht="22.5" customHeight="1" x14ac:dyDescent="0.3">
      <c r="A22" s="404"/>
      <c r="B22" s="405"/>
      <c r="C22" s="244" t="s">
        <v>24</v>
      </c>
      <c r="D22" s="245">
        <v>0</v>
      </c>
      <c r="E22" s="162">
        <v>0</v>
      </c>
      <c r="F22" s="245"/>
      <c r="G22" s="246"/>
      <c r="H22" s="245">
        <f t="shared" si="0"/>
        <v>0</v>
      </c>
      <c r="I22" s="162">
        <f t="shared" si="1"/>
        <v>0</v>
      </c>
      <c r="J22" s="148"/>
      <c r="K22" s="147"/>
      <c r="L22" s="245">
        <f t="shared" si="2"/>
        <v>0</v>
      </c>
      <c r="M22" s="162">
        <f t="shared" si="3"/>
        <v>0</v>
      </c>
      <c r="N22" s="74">
        <v>1860</v>
      </c>
      <c r="O22" s="69">
        <v>2622.4383472</v>
      </c>
      <c r="AE22" s="244" t="s">
        <v>24</v>
      </c>
      <c r="AF22" s="245">
        <v>0</v>
      </c>
      <c r="AG22" s="162">
        <v>0</v>
      </c>
      <c r="AH22" s="94">
        <f t="shared" si="4"/>
        <v>0</v>
      </c>
      <c r="AI22" s="69">
        <v>0</v>
      </c>
    </row>
    <row r="23" spans="1:35" ht="22.5" customHeight="1" x14ac:dyDescent="0.3">
      <c r="A23" s="404"/>
      <c r="B23" s="405"/>
      <c r="C23" s="205" t="s">
        <v>84</v>
      </c>
      <c r="D23" s="163">
        <f t="shared" ref="D23:M23" si="5">SUM(D7:D22)</f>
        <v>1905</v>
      </c>
      <c r="E23" s="162">
        <f t="shared" si="5"/>
        <v>2816.1843671000006</v>
      </c>
      <c r="F23" s="163">
        <f t="shared" si="5"/>
        <v>0</v>
      </c>
      <c r="G23" s="162">
        <f t="shared" si="5"/>
        <v>0</v>
      </c>
      <c r="H23" s="163">
        <f t="shared" si="5"/>
        <v>0</v>
      </c>
      <c r="I23" s="162">
        <f t="shared" si="5"/>
        <v>2816.1843671000006</v>
      </c>
      <c r="J23" s="163">
        <f t="shared" si="5"/>
        <v>0</v>
      </c>
      <c r="K23" s="162">
        <f t="shared" si="5"/>
        <v>0</v>
      </c>
      <c r="L23" s="163">
        <f t="shared" si="5"/>
        <v>0</v>
      </c>
      <c r="M23" s="162">
        <f t="shared" si="5"/>
        <v>2816.1843671000006</v>
      </c>
      <c r="N23" s="74">
        <f>+H23-L23</f>
        <v>0</v>
      </c>
      <c r="O23" s="94"/>
      <c r="P23" s="94"/>
      <c r="Q23" s="94">
        <f>+E23+G23-K23</f>
        <v>2816.1843671000006</v>
      </c>
      <c r="R23" s="94"/>
      <c r="AE23" s="205" t="s">
        <v>84</v>
      </c>
      <c r="AF23" s="163">
        <v>1905</v>
      </c>
      <c r="AG23" s="162">
        <v>2565.8510385</v>
      </c>
    </row>
    <row r="24" spans="1:35" x14ac:dyDescent="0.3">
      <c r="M24" s="247">
        <v>3780.9849234999988</v>
      </c>
    </row>
    <row r="25" spans="1:35" x14ac:dyDescent="0.3">
      <c r="M25" s="191">
        <f>+M24-M23</f>
        <v>964.80055639999819</v>
      </c>
    </row>
    <row r="28" spans="1:35" x14ac:dyDescent="0.3">
      <c r="K28" s="196"/>
    </row>
    <row r="31" spans="1:35" ht="23.25" x14ac:dyDescent="0.35">
      <c r="J31" s="248" t="s">
        <v>188</v>
      </c>
    </row>
    <row r="32" spans="1:35" ht="23.25" x14ac:dyDescent="0.35">
      <c r="H32" s="166">
        <v>1</v>
      </c>
      <c r="I32" s="249" t="s">
        <v>275</v>
      </c>
      <c r="J32" s="248"/>
      <c r="K32" s="249"/>
    </row>
    <row r="33" spans="5:11" x14ac:dyDescent="0.3">
      <c r="E33" s="426"/>
      <c r="F33" s="427"/>
      <c r="G33" s="426"/>
      <c r="H33" s="427" t="s">
        <v>335</v>
      </c>
      <c r="I33" s="426"/>
      <c r="J33" s="427"/>
      <c r="K33" s="426"/>
    </row>
    <row r="159" spans="4:14" x14ac:dyDescent="0.3">
      <c r="D159" s="69"/>
      <c r="E159" s="69"/>
      <c r="F159" s="166">
        <f>D153-F153</f>
        <v>0</v>
      </c>
      <c r="G159" s="69"/>
      <c r="H159" s="69"/>
      <c r="I159" s="69"/>
      <c r="J159" s="69"/>
      <c r="K159" s="69"/>
      <c r="L159" s="69"/>
      <c r="M159" s="69"/>
      <c r="N159" s="69"/>
    </row>
  </sheetData>
  <mergeCells count="14">
    <mergeCell ref="AE4:AE5"/>
    <mergeCell ref="AF4:AG4"/>
    <mergeCell ref="A7:A23"/>
    <mergeCell ref="B7:B23"/>
    <mergeCell ref="A1:M1"/>
    <mergeCell ref="A2:M2"/>
    <mergeCell ref="A4:A5"/>
    <mergeCell ref="B4:B5"/>
    <mergeCell ref="C4:C5"/>
    <mergeCell ref="D4:E4"/>
    <mergeCell ref="F4:G4"/>
    <mergeCell ref="H4:I4"/>
    <mergeCell ref="J4:K4"/>
    <mergeCell ref="L4:M4"/>
  </mergeCells>
  <pageMargins left="0.19685039370078741" right="0" top="0.54" bottom="0" header="0" footer="0"/>
  <pageSetup paperSize="9" scale="71" fitToHeight="11" orientation="landscape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B321-D49E-4B92-9E5A-4601ACB54F6D}">
  <sheetPr>
    <tabColor rgb="FFFFFF00"/>
    <pageSetUpPr fitToPage="1"/>
  </sheetPr>
  <dimension ref="A1:U53"/>
  <sheetViews>
    <sheetView zoomScale="90" zoomScaleNormal="90" zoomScaleSheetLayoutView="59" workbookViewId="0">
      <pane xSplit="3" ySplit="6" topLeftCell="D37" activePane="bottomRight" state="frozen"/>
      <selection pane="topRight" activeCell="D1" sqref="D1"/>
      <selection pane="bottomLeft" activeCell="A7" sqref="A7"/>
      <selection pane="bottomRight" activeCell="O51" sqref="O51"/>
    </sheetView>
  </sheetViews>
  <sheetFormatPr defaultColWidth="9.140625" defaultRowHeight="21" x14ac:dyDescent="0.35"/>
  <cols>
    <col min="1" max="1" width="9.28515625" style="250" customWidth="1"/>
    <col min="2" max="2" width="10.42578125" style="250" customWidth="1"/>
    <col min="3" max="3" width="28.7109375" style="250" customWidth="1"/>
    <col min="4" max="4" width="11.140625" style="291" customWidth="1"/>
    <col min="5" max="5" width="18.28515625" style="292" customWidth="1"/>
    <col min="6" max="6" width="11.28515625" style="291" customWidth="1"/>
    <col min="7" max="7" width="13.85546875" style="273" customWidth="1"/>
    <col min="8" max="8" width="11.5703125" style="291" customWidth="1"/>
    <col min="9" max="9" width="13.42578125" style="273" customWidth="1"/>
    <col min="10" max="10" width="10.42578125" style="291" customWidth="1"/>
    <col min="11" max="11" width="11.42578125" style="273" customWidth="1"/>
    <col min="12" max="12" width="12.42578125" style="291" customWidth="1"/>
    <col min="13" max="13" width="14" style="293" customWidth="1"/>
    <col min="14" max="15" width="9.140625" style="250"/>
    <col min="16" max="16" width="25.42578125" style="250" hidden="1" customWidth="1"/>
    <col min="17" max="17" width="0" style="250" hidden="1" customWidth="1"/>
    <col min="18" max="18" width="12.7109375" style="250" hidden="1" customWidth="1"/>
    <col min="19" max="22" width="0" style="250" hidden="1" customWidth="1"/>
    <col min="23" max="16384" width="9.140625" style="250"/>
  </cols>
  <sheetData>
    <row r="1" spans="1:21" ht="26.25" x14ac:dyDescent="0.4">
      <c r="A1" s="412" t="s">
        <v>276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</row>
    <row r="2" spans="1:21" s="251" customFormat="1" ht="16.5" customHeight="1" x14ac:dyDescent="0.2">
      <c r="C2" s="252"/>
      <c r="D2" s="253"/>
      <c r="E2" s="254"/>
      <c r="F2" s="253"/>
      <c r="G2" s="255"/>
      <c r="H2" s="256"/>
      <c r="I2" s="255"/>
      <c r="J2" s="414" t="s">
        <v>277</v>
      </c>
      <c r="K2" s="414"/>
      <c r="L2" s="414"/>
      <c r="M2" s="414"/>
    </row>
    <row r="3" spans="1:21" ht="21" customHeight="1" x14ac:dyDescent="0.25">
      <c r="A3" s="415" t="s">
        <v>265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</row>
    <row r="4" spans="1:21" s="257" customFormat="1" ht="64.5" customHeight="1" x14ac:dyDescent="0.3">
      <c r="A4" s="408" t="s">
        <v>278</v>
      </c>
      <c r="B4" s="408" t="s">
        <v>279</v>
      </c>
      <c r="C4" s="406" t="s">
        <v>280</v>
      </c>
      <c r="D4" s="408" t="s">
        <v>269</v>
      </c>
      <c r="E4" s="408"/>
      <c r="F4" s="408" t="s">
        <v>270</v>
      </c>
      <c r="G4" s="408"/>
      <c r="H4" s="408" t="s">
        <v>271</v>
      </c>
      <c r="I4" s="408"/>
      <c r="J4" s="408" t="s">
        <v>272</v>
      </c>
      <c r="K4" s="408"/>
      <c r="L4" s="408" t="s">
        <v>243</v>
      </c>
      <c r="M4" s="408"/>
      <c r="P4" s="406" t="s">
        <v>280</v>
      </c>
      <c r="Q4" s="408" t="s">
        <v>243</v>
      </c>
      <c r="R4" s="408"/>
    </row>
    <row r="5" spans="1:21" s="257" customFormat="1" ht="37.5" x14ac:dyDescent="0.3">
      <c r="A5" s="408"/>
      <c r="B5" s="408"/>
      <c r="C5" s="407"/>
      <c r="D5" s="258" t="s">
        <v>273</v>
      </c>
      <c r="E5" s="259" t="s">
        <v>115</v>
      </c>
      <c r="F5" s="258" t="s">
        <v>273</v>
      </c>
      <c r="G5" s="260" t="s">
        <v>115</v>
      </c>
      <c r="H5" s="258" t="s">
        <v>273</v>
      </c>
      <c r="I5" s="260" t="s">
        <v>115</v>
      </c>
      <c r="J5" s="258" t="s">
        <v>273</v>
      </c>
      <c r="K5" s="260" t="s">
        <v>115</v>
      </c>
      <c r="L5" s="258" t="s">
        <v>273</v>
      </c>
      <c r="M5" s="261" t="s">
        <v>115</v>
      </c>
      <c r="P5" s="407"/>
      <c r="Q5" s="258" t="s">
        <v>273</v>
      </c>
      <c r="R5" s="261" t="s">
        <v>115</v>
      </c>
    </row>
    <row r="6" spans="1:21" x14ac:dyDescent="0.25">
      <c r="A6" s="262">
        <v>1</v>
      </c>
      <c r="B6" s="262">
        <v>2</v>
      </c>
      <c r="C6" s="262">
        <v>3</v>
      </c>
      <c r="D6" s="262">
        <v>4</v>
      </c>
      <c r="E6" s="262">
        <v>5</v>
      </c>
      <c r="F6" s="262">
        <v>6</v>
      </c>
      <c r="G6" s="262">
        <v>7</v>
      </c>
      <c r="H6" s="262">
        <v>8</v>
      </c>
      <c r="I6" s="262">
        <v>9</v>
      </c>
      <c r="J6" s="262">
        <v>10</v>
      </c>
      <c r="K6" s="262">
        <v>11</v>
      </c>
      <c r="L6" s="262">
        <v>12</v>
      </c>
      <c r="M6" s="262">
        <v>13</v>
      </c>
      <c r="P6" s="263">
        <v>3</v>
      </c>
      <c r="Q6" s="264">
        <v>12</v>
      </c>
      <c r="R6" s="265">
        <v>13</v>
      </c>
    </row>
    <row r="7" spans="1:21" x14ac:dyDescent="0.25">
      <c r="A7" s="409">
        <v>45627</v>
      </c>
      <c r="B7" s="411" t="s">
        <v>8</v>
      </c>
      <c r="C7" s="266" t="s">
        <v>281</v>
      </c>
      <c r="D7" s="267">
        <v>0</v>
      </c>
      <c r="E7" s="268">
        <v>0</v>
      </c>
      <c r="F7" s="267">
        <f>D7</f>
        <v>0</v>
      </c>
      <c r="G7" s="269"/>
      <c r="H7" s="267">
        <f>F7</f>
        <v>0</v>
      </c>
      <c r="I7" s="270">
        <f>+E7+G7</f>
        <v>0</v>
      </c>
      <c r="J7" s="271">
        <f>H7</f>
        <v>0</v>
      </c>
      <c r="K7" s="269"/>
      <c r="L7" s="267">
        <v>0</v>
      </c>
      <c r="M7" s="272">
        <f t="shared" ref="M7:M42" si="0">+I7-K7</f>
        <v>0</v>
      </c>
      <c r="P7" s="266" t="s">
        <v>281</v>
      </c>
      <c r="Q7" s="267">
        <v>0</v>
      </c>
      <c r="R7" s="272">
        <v>0</v>
      </c>
      <c r="S7" s="250">
        <f>L7-Q7</f>
        <v>0</v>
      </c>
      <c r="T7" s="273">
        <f>M7-R7</f>
        <v>0</v>
      </c>
      <c r="U7" s="250">
        <v>0</v>
      </c>
    </row>
    <row r="8" spans="1:21" x14ac:dyDescent="0.25">
      <c r="A8" s="410"/>
      <c r="B8" s="411"/>
      <c r="C8" s="266" t="s">
        <v>282</v>
      </c>
      <c r="D8" s="267">
        <v>9</v>
      </c>
      <c r="E8" s="268">
        <v>0.20690999999999993</v>
      </c>
      <c r="F8" s="267">
        <f t="shared" ref="F8:F42" si="1">D8</f>
        <v>9</v>
      </c>
      <c r="G8" s="269"/>
      <c r="H8" s="267">
        <f t="shared" ref="H8:H42" si="2">F8</f>
        <v>9</v>
      </c>
      <c r="I8" s="270">
        <f t="shared" ref="I8:I42" si="3">+E8+G8</f>
        <v>0.20690999999999993</v>
      </c>
      <c r="J8" s="271">
        <f t="shared" ref="J8:J42" si="4">H8</f>
        <v>9</v>
      </c>
      <c r="K8" s="269"/>
      <c r="L8" s="267">
        <v>9</v>
      </c>
      <c r="M8" s="272">
        <f t="shared" si="0"/>
        <v>0.20690999999999993</v>
      </c>
      <c r="P8" s="266" t="s">
        <v>282</v>
      </c>
      <c r="Q8" s="267">
        <v>9</v>
      </c>
      <c r="R8" s="272">
        <v>0.18665999999999983</v>
      </c>
      <c r="S8" s="250">
        <f t="shared" ref="S8:T43" si="5">L8-Q8</f>
        <v>0</v>
      </c>
      <c r="T8" s="273">
        <f t="shared" si="5"/>
        <v>2.0250000000000101E-2</v>
      </c>
      <c r="U8" s="250">
        <v>-1.48275999999998E-2</v>
      </c>
    </row>
    <row r="9" spans="1:21" x14ac:dyDescent="0.25">
      <c r="A9" s="410"/>
      <c r="B9" s="411"/>
      <c r="C9" s="266" t="s">
        <v>283</v>
      </c>
      <c r="D9" s="267">
        <v>0</v>
      </c>
      <c r="E9" s="268">
        <v>0</v>
      </c>
      <c r="F9" s="267">
        <f t="shared" si="1"/>
        <v>0</v>
      </c>
      <c r="G9" s="269"/>
      <c r="H9" s="267">
        <f t="shared" si="2"/>
        <v>0</v>
      </c>
      <c r="I9" s="270">
        <f t="shared" si="3"/>
        <v>0</v>
      </c>
      <c r="J9" s="271">
        <f t="shared" si="4"/>
        <v>0</v>
      </c>
      <c r="K9" s="269"/>
      <c r="L9" s="267">
        <v>0</v>
      </c>
      <c r="M9" s="272">
        <f t="shared" si="0"/>
        <v>0</v>
      </c>
      <c r="P9" s="266" t="s">
        <v>283</v>
      </c>
      <c r="Q9" s="267">
        <v>0</v>
      </c>
      <c r="R9" s="272">
        <v>0</v>
      </c>
      <c r="S9" s="250">
        <f t="shared" si="5"/>
        <v>0</v>
      </c>
      <c r="T9" s="273">
        <f t="shared" si="5"/>
        <v>0</v>
      </c>
      <c r="U9" s="250">
        <v>0</v>
      </c>
    </row>
    <row r="10" spans="1:21" x14ac:dyDescent="0.25">
      <c r="A10" s="410"/>
      <c r="B10" s="411"/>
      <c r="C10" s="266" t="s">
        <v>284</v>
      </c>
      <c r="D10" s="274">
        <v>3</v>
      </c>
      <c r="E10" s="275">
        <v>0</v>
      </c>
      <c r="F10" s="267">
        <f t="shared" si="1"/>
        <v>3</v>
      </c>
      <c r="G10" s="269"/>
      <c r="H10" s="267">
        <f t="shared" si="2"/>
        <v>3</v>
      </c>
      <c r="I10" s="270">
        <f t="shared" si="3"/>
        <v>0</v>
      </c>
      <c r="J10" s="271">
        <f t="shared" si="4"/>
        <v>3</v>
      </c>
      <c r="K10" s="269"/>
      <c r="L10" s="267">
        <v>3</v>
      </c>
      <c r="M10" s="272">
        <f t="shared" si="0"/>
        <v>0</v>
      </c>
      <c r="P10" s="266" t="s">
        <v>284</v>
      </c>
      <c r="Q10" s="267">
        <v>3</v>
      </c>
      <c r="R10" s="272">
        <v>20.049050000000001</v>
      </c>
      <c r="S10" s="250">
        <f t="shared" si="5"/>
        <v>0</v>
      </c>
      <c r="T10" s="273">
        <f t="shared" si="5"/>
        <v>-20.049050000000001</v>
      </c>
      <c r="U10" s="250">
        <v>0.26480700000000101</v>
      </c>
    </row>
    <row r="11" spans="1:21" x14ac:dyDescent="0.25">
      <c r="A11" s="410"/>
      <c r="B11" s="411"/>
      <c r="C11" s="266" t="s">
        <v>285</v>
      </c>
      <c r="D11" s="267">
        <v>0</v>
      </c>
      <c r="E11" s="268">
        <v>0</v>
      </c>
      <c r="F11" s="267">
        <f t="shared" si="1"/>
        <v>0</v>
      </c>
      <c r="G11" s="269"/>
      <c r="H11" s="267">
        <f t="shared" si="2"/>
        <v>0</v>
      </c>
      <c r="I11" s="270">
        <f t="shared" si="3"/>
        <v>0</v>
      </c>
      <c r="J11" s="271">
        <f t="shared" si="4"/>
        <v>0</v>
      </c>
      <c r="K11" s="269"/>
      <c r="L11" s="267">
        <v>0</v>
      </c>
      <c r="M11" s="272">
        <f t="shared" si="0"/>
        <v>0</v>
      </c>
      <c r="P11" s="266" t="s">
        <v>285</v>
      </c>
      <c r="Q11" s="267">
        <v>0</v>
      </c>
      <c r="R11" s="272">
        <v>0</v>
      </c>
      <c r="S11" s="250">
        <f t="shared" si="5"/>
        <v>0</v>
      </c>
      <c r="T11" s="273">
        <f t="shared" si="5"/>
        <v>0</v>
      </c>
      <c r="U11" s="250">
        <v>0</v>
      </c>
    </row>
    <row r="12" spans="1:21" x14ac:dyDescent="0.25">
      <c r="A12" s="410"/>
      <c r="B12" s="411"/>
      <c r="C12" s="266" t="s">
        <v>286</v>
      </c>
      <c r="D12" s="267">
        <v>179</v>
      </c>
      <c r="E12" s="268">
        <v>1.5737004000000008</v>
      </c>
      <c r="F12" s="267">
        <f t="shared" si="1"/>
        <v>179</v>
      </c>
      <c r="G12" s="269"/>
      <c r="H12" s="267">
        <f t="shared" si="2"/>
        <v>179</v>
      </c>
      <c r="I12" s="270">
        <f t="shared" si="3"/>
        <v>1.5737004000000008</v>
      </c>
      <c r="J12" s="271">
        <f t="shared" si="4"/>
        <v>179</v>
      </c>
      <c r="K12" s="269"/>
      <c r="L12" s="267">
        <v>179</v>
      </c>
      <c r="M12" s="272">
        <f t="shared" si="0"/>
        <v>1.5737004000000008</v>
      </c>
      <c r="P12" s="266" t="s">
        <v>286</v>
      </c>
      <c r="Q12" s="267">
        <v>179</v>
      </c>
      <c r="R12" s="272">
        <v>1.8425784999999995</v>
      </c>
      <c r="S12" s="250">
        <f t="shared" si="5"/>
        <v>0</v>
      </c>
      <c r="T12" s="273">
        <f t="shared" si="5"/>
        <v>-0.26887809999999868</v>
      </c>
      <c r="U12" s="250">
        <v>9.5692099999993702E-2</v>
      </c>
    </row>
    <row r="13" spans="1:21" x14ac:dyDescent="0.25">
      <c r="A13" s="410"/>
      <c r="B13" s="411"/>
      <c r="C13" s="266" t="s">
        <v>287</v>
      </c>
      <c r="D13" s="267">
        <v>0</v>
      </c>
      <c r="E13" s="268">
        <v>0</v>
      </c>
      <c r="F13" s="267">
        <f t="shared" si="1"/>
        <v>0</v>
      </c>
      <c r="G13" s="269"/>
      <c r="H13" s="267">
        <f t="shared" si="2"/>
        <v>0</v>
      </c>
      <c r="I13" s="270">
        <f t="shared" si="3"/>
        <v>0</v>
      </c>
      <c r="J13" s="271">
        <f t="shared" si="4"/>
        <v>0</v>
      </c>
      <c r="K13" s="269"/>
      <c r="L13" s="267">
        <v>0</v>
      </c>
      <c r="M13" s="272">
        <f t="shared" si="0"/>
        <v>0</v>
      </c>
      <c r="P13" s="266" t="s">
        <v>287</v>
      </c>
      <c r="Q13" s="267">
        <v>0</v>
      </c>
      <c r="R13" s="272">
        <v>0</v>
      </c>
      <c r="S13" s="250">
        <f t="shared" si="5"/>
        <v>0</v>
      </c>
      <c r="T13" s="273">
        <f t="shared" si="5"/>
        <v>0</v>
      </c>
      <c r="U13" s="250">
        <v>0</v>
      </c>
    </row>
    <row r="14" spans="1:21" x14ac:dyDescent="0.25">
      <c r="A14" s="410"/>
      <c r="B14" s="411"/>
      <c r="C14" s="266" t="s">
        <v>288</v>
      </c>
      <c r="D14" s="267">
        <v>0</v>
      </c>
      <c r="E14" s="268">
        <v>0</v>
      </c>
      <c r="F14" s="267">
        <f t="shared" si="1"/>
        <v>0</v>
      </c>
      <c r="G14" s="269"/>
      <c r="H14" s="267">
        <f t="shared" si="2"/>
        <v>0</v>
      </c>
      <c r="I14" s="270">
        <f t="shared" si="3"/>
        <v>0</v>
      </c>
      <c r="J14" s="271">
        <f t="shared" si="4"/>
        <v>0</v>
      </c>
      <c r="K14" s="269"/>
      <c r="L14" s="267">
        <v>0</v>
      </c>
      <c r="M14" s="272">
        <f t="shared" si="0"/>
        <v>0</v>
      </c>
      <c r="P14" s="266" t="s">
        <v>288</v>
      </c>
      <c r="Q14" s="267">
        <v>0</v>
      </c>
      <c r="R14" s="272">
        <v>0</v>
      </c>
      <c r="S14" s="250">
        <f t="shared" si="5"/>
        <v>0</v>
      </c>
      <c r="T14" s="273">
        <f t="shared" si="5"/>
        <v>0</v>
      </c>
      <c r="U14" s="250">
        <v>0</v>
      </c>
    </row>
    <row r="15" spans="1:21" x14ac:dyDescent="0.25">
      <c r="A15" s="410"/>
      <c r="B15" s="411"/>
      <c r="C15" s="266" t="s">
        <v>289</v>
      </c>
      <c r="D15" s="267">
        <v>0</v>
      </c>
      <c r="E15" s="268">
        <v>0</v>
      </c>
      <c r="F15" s="267">
        <f t="shared" si="1"/>
        <v>0</v>
      </c>
      <c r="G15" s="269"/>
      <c r="H15" s="267">
        <f t="shared" si="2"/>
        <v>0</v>
      </c>
      <c r="I15" s="270">
        <f t="shared" si="3"/>
        <v>0</v>
      </c>
      <c r="J15" s="271">
        <f t="shared" si="4"/>
        <v>0</v>
      </c>
      <c r="K15" s="269"/>
      <c r="L15" s="267">
        <v>0</v>
      </c>
      <c r="M15" s="272">
        <f t="shared" si="0"/>
        <v>0</v>
      </c>
      <c r="P15" s="266" t="s">
        <v>289</v>
      </c>
      <c r="Q15" s="267">
        <v>0</v>
      </c>
      <c r="R15" s="272">
        <v>0</v>
      </c>
      <c r="S15" s="250">
        <f t="shared" si="5"/>
        <v>0</v>
      </c>
      <c r="T15" s="273">
        <f t="shared" si="5"/>
        <v>0</v>
      </c>
      <c r="U15" s="250">
        <v>0</v>
      </c>
    </row>
    <row r="16" spans="1:21" x14ac:dyDescent="0.25">
      <c r="A16" s="410"/>
      <c r="B16" s="411"/>
      <c r="C16" s="266" t="s">
        <v>290</v>
      </c>
      <c r="D16" s="267">
        <v>0</v>
      </c>
      <c r="E16" s="268">
        <v>0</v>
      </c>
      <c r="F16" s="267">
        <f t="shared" si="1"/>
        <v>0</v>
      </c>
      <c r="G16" s="269"/>
      <c r="H16" s="267">
        <f t="shared" si="2"/>
        <v>0</v>
      </c>
      <c r="I16" s="270">
        <f t="shared" si="3"/>
        <v>0</v>
      </c>
      <c r="J16" s="271">
        <f t="shared" si="4"/>
        <v>0</v>
      </c>
      <c r="K16" s="269"/>
      <c r="L16" s="267">
        <v>0</v>
      </c>
      <c r="M16" s="272">
        <f t="shared" si="0"/>
        <v>0</v>
      </c>
      <c r="P16" s="266" t="s">
        <v>290</v>
      </c>
      <c r="Q16" s="267">
        <v>0</v>
      </c>
      <c r="R16" s="272">
        <v>0</v>
      </c>
      <c r="S16" s="250">
        <f t="shared" si="5"/>
        <v>0</v>
      </c>
      <c r="T16" s="273">
        <f t="shared" si="5"/>
        <v>0</v>
      </c>
      <c r="U16" s="250">
        <v>0</v>
      </c>
    </row>
    <row r="17" spans="1:21" x14ac:dyDescent="0.25">
      <c r="A17" s="410"/>
      <c r="B17" s="411"/>
      <c r="C17" s="266" t="s">
        <v>291</v>
      </c>
      <c r="D17" s="267">
        <v>66</v>
      </c>
      <c r="E17" s="268">
        <v>4.3208472000000011</v>
      </c>
      <c r="F17" s="267">
        <f t="shared" si="1"/>
        <v>66</v>
      </c>
      <c r="G17" s="269"/>
      <c r="H17" s="267">
        <f t="shared" si="2"/>
        <v>66</v>
      </c>
      <c r="I17" s="270">
        <f t="shared" si="3"/>
        <v>4.3208472000000011</v>
      </c>
      <c r="J17" s="271">
        <f t="shared" si="4"/>
        <v>66</v>
      </c>
      <c r="K17" s="269"/>
      <c r="L17" s="267">
        <v>66</v>
      </c>
      <c r="M17" s="272">
        <f t="shared" si="0"/>
        <v>4.3208472000000011</v>
      </c>
      <c r="P17" s="266" t="s">
        <v>291</v>
      </c>
      <c r="Q17" s="267">
        <v>66</v>
      </c>
      <c r="R17" s="272">
        <v>5.3896699999999997</v>
      </c>
      <c r="S17" s="250">
        <f t="shared" si="5"/>
        <v>0</v>
      </c>
      <c r="T17" s="273">
        <f t="shared" si="5"/>
        <v>-1.0688227999999986</v>
      </c>
      <c r="U17" s="250">
        <v>-0.94105619999999801</v>
      </c>
    </row>
    <row r="18" spans="1:21" x14ac:dyDescent="0.25">
      <c r="A18" s="410"/>
      <c r="B18" s="411"/>
      <c r="C18" s="266" t="s">
        <v>292</v>
      </c>
      <c r="D18" s="267">
        <v>0</v>
      </c>
      <c r="E18" s="268">
        <v>0</v>
      </c>
      <c r="F18" s="267">
        <f t="shared" si="1"/>
        <v>0</v>
      </c>
      <c r="G18" s="269"/>
      <c r="H18" s="267">
        <f t="shared" si="2"/>
        <v>0</v>
      </c>
      <c r="I18" s="270">
        <f t="shared" si="3"/>
        <v>0</v>
      </c>
      <c r="J18" s="271">
        <f t="shared" si="4"/>
        <v>0</v>
      </c>
      <c r="K18" s="269"/>
      <c r="L18" s="267">
        <v>0</v>
      </c>
      <c r="M18" s="272">
        <f t="shared" si="0"/>
        <v>0</v>
      </c>
      <c r="P18" s="266" t="s">
        <v>292</v>
      </c>
      <c r="Q18" s="267">
        <v>0</v>
      </c>
      <c r="R18" s="272">
        <v>0</v>
      </c>
      <c r="S18" s="250">
        <f t="shared" si="5"/>
        <v>0</v>
      </c>
      <c r="T18" s="273">
        <f t="shared" si="5"/>
        <v>0</v>
      </c>
      <c r="U18" s="250">
        <v>0</v>
      </c>
    </row>
    <row r="19" spans="1:21" x14ac:dyDescent="0.25">
      <c r="A19" s="410"/>
      <c r="B19" s="411"/>
      <c r="C19" s="266" t="s">
        <v>293</v>
      </c>
      <c r="D19" s="267">
        <v>0</v>
      </c>
      <c r="E19" s="268">
        <v>0</v>
      </c>
      <c r="F19" s="267">
        <f t="shared" si="1"/>
        <v>0</v>
      </c>
      <c r="G19" s="269"/>
      <c r="H19" s="267">
        <f t="shared" si="2"/>
        <v>0</v>
      </c>
      <c r="I19" s="270">
        <f t="shared" si="3"/>
        <v>0</v>
      </c>
      <c r="J19" s="271">
        <f t="shared" si="4"/>
        <v>0</v>
      </c>
      <c r="K19" s="269"/>
      <c r="L19" s="267">
        <v>0</v>
      </c>
      <c r="M19" s="272">
        <f t="shared" si="0"/>
        <v>0</v>
      </c>
      <c r="P19" s="266" t="s">
        <v>293</v>
      </c>
      <c r="Q19" s="267">
        <v>0</v>
      </c>
      <c r="R19" s="272">
        <v>0</v>
      </c>
      <c r="S19" s="250">
        <f t="shared" si="5"/>
        <v>0</v>
      </c>
      <c r="T19" s="273">
        <f t="shared" si="5"/>
        <v>0</v>
      </c>
      <c r="U19" s="250">
        <v>0</v>
      </c>
    </row>
    <row r="20" spans="1:21" x14ac:dyDescent="0.25">
      <c r="A20" s="410"/>
      <c r="B20" s="411"/>
      <c r="C20" s="266" t="s">
        <v>294</v>
      </c>
      <c r="D20" s="267">
        <v>0</v>
      </c>
      <c r="E20" s="268">
        <v>0</v>
      </c>
      <c r="F20" s="267">
        <f t="shared" si="1"/>
        <v>0</v>
      </c>
      <c r="G20" s="269"/>
      <c r="H20" s="267">
        <f t="shared" si="2"/>
        <v>0</v>
      </c>
      <c r="I20" s="270">
        <f t="shared" si="3"/>
        <v>0</v>
      </c>
      <c r="J20" s="271">
        <f t="shared" si="4"/>
        <v>0</v>
      </c>
      <c r="K20" s="269"/>
      <c r="L20" s="267">
        <v>0</v>
      </c>
      <c r="M20" s="272">
        <f t="shared" si="0"/>
        <v>0</v>
      </c>
      <c r="P20" s="266" t="s">
        <v>294</v>
      </c>
      <c r="Q20" s="267">
        <v>0</v>
      </c>
      <c r="R20" s="272">
        <v>0</v>
      </c>
      <c r="S20" s="250">
        <f t="shared" si="5"/>
        <v>0</v>
      </c>
      <c r="T20" s="273">
        <f t="shared" si="5"/>
        <v>0</v>
      </c>
      <c r="U20" s="250">
        <v>0</v>
      </c>
    </row>
    <row r="21" spans="1:21" x14ac:dyDescent="0.25">
      <c r="A21" s="410"/>
      <c r="B21" s="411"/>
      <c r="C21" s="266" t="s">
        <v>295</v>
      </c>
      <c r="D21" s="267">
        <v>3</v>
      </c>
      <c r="E21" s="268">
        <v>105.25163000000001</v>
      </c>
      <c r="F21" s="267">
        <f t="shared" si="1"/>
        <v>3</v>
      </c>
      <c r="G21" s="269"/>
      <c r="H21" s="267">
        <f t="shared" si="2"/>
        <v>3</v>
      </c>
      <c r="I21" s="270">
        <f t="shared" si="3"/>
        <v>105.25163000000001</v>
      </c>
      <c r="J21" s="271">
        <f t="shared" si="4"/>
        <v>3</v>
      </c>
      <c r="K21" s="269"/>
      <c r="L21" s="267">
        <v>3</v>
      </c>
      <c r="M21" s="272">
        <f t="shared" si="0"/>
        <v>105.25163000000001</v>
      </c>
      <c r="P21" s="266" t="s">
        <v>295</v>
      </c>
      <c r="Q21" s="267">
        <v>3</v>
      </c>
      <c r="R21" s="272">
        <v>79.087700000000012</v>
      </c>
      <c r="S21" s="250">
        <f t="shared" si="5"/>
        <v>0</v>
      </c>
      <c r="T21" s="273">
        <f t="shared" si="5"/>
        <v>26.163929999999993</v>
      </c>
      <c r="U21" s="250">
        <v>0.42927999999996302</v>
      </c>
    </row>
    <row r="22" spans="1:21" x14ac:dyDescent="0.25">
      <c r="A22" s="410"/>
      <c r="B22" s="411"/>
      <c r="C22" s="266" t="s">
        <v>296</v>
      </c>
      <c r="D22" s="267">
        <v>0</v>
      </c>
      <c r="E22" s="268">
        <v>0</v>
      </c>
      <c r="F22" s="267">
        <f t="shared" si="1"/>
        <v>0</v>
      </c>
      <c r="G22" s="269"/>
      <c r="H22" s="267">
        <f t="shared" si="2"/>
        <v>0</v>
      </c>
      <c r="I22" s="270">
        <f t="shared" si="3"/>
        <v>0</v>
      </c>
      <c r="J22" s="271">
        <f t="shared" si="4"/>
        <v>0</v>
      </c>
      <c r="K22" s="269"/>
      <c r="L22" s="267">
        <v>0</v>
      </c>
      <c r="M22" s="272">
        <f t="shared" si="0"/>
        <v>0</v>
      </c>
      <c r="P22" s="266" t="s">
        <v>296</v>
      </c>
      <c r="Q22" s="267">
        <v>0</v>
      </c>
      <c r="R22" s="272">
        <v>0</v>
      </c>
      <c r="S22" s="250">
        <f t="shared" si="5"/>
        <v>0</v>
      </c>
      <c r="T22" s="273">
        <f t="shared" si="5"/>
        <v>0</v>
      </c>
      <c r="U22" s="250">
        <v>0</v>
      </c>
    </row>
    <row r="23" spans="1:21" x14ac:dyDescent="0.25">
      <c r="A23" s="410"/>
      <c r="B23" s="411"/>
      <c r="C23" s="266" t="s">
        <v>297</v>
      </c>
      <c r="D23" s="267">
        <v>0</v>
      </c>
      <c r="E23" s="268">
        <v>0</v>
      </c>
      <c r="F23" s="267">
        <f t="shared" si="1"/>
        <v>0</v>
      </c>
      <c r="G23" s="269"/>
      <c r="H23" s="267">
        <f t="shared" si="2"/>
        <v>0</v>
      </c>
      <c r="I23" s="270">
        <f t="shared" si="3"/>
        <v>0</v>
      </c>
      <c r="J23" s="271">
        <f t="shared" si="4"/>
        <v>0</v>
      </c>
      <c r="K23" s="269"/>
      <c r="L23" s="267">
        <v>0</v>
      </c>
      <c r="M23" s="272">
        <f t="shared" si="0"/>
        <v>0</v>
      </c>
      <c r="P23" s="266" t="s">
        <v>297</v>
      </c>
      <c r="Q23" s="267">
        <v>0</v>
      </c>
      <c r="R23" s="272">
        <v>0</v>
      </c>
      <c r="S23" s="250">
        <f t="shared" si="5"/>
        <v>0</v>
      </c>
      <c r="T23" s="273">
        <f t="shared" si="5"/>
        <v>0</v>
      </c>
      <c r="U23" s="250">
        <v>0</v>
      </c>
    </row>
    <row r="24" spans="1:21" x14ac:dyDescent="0.25">
      <c r="A24" s="410"/>
      <c r="B24" s="411"/>
      <c r="C24" s="266" t="s">
        <v>298</v>
      </c>
      <c r="D24" s="267">
        <v>0</v>
      </c>
      <c r="E24" s="268">
        <v>0</v>
      </c>
      <c r="F24" s="267">
        <f t="shared" si="1"/>
        <v>0</v>
      </c>
      <c r="G24" s="269"/>
      <c r="H24" s="267">
        <f t="shared" si="2"/>
        <v>0</v>
      </c>
      <c r="I24" s="270">
        <f t="shared" si="3"/>
        <v>0</v>
      </c>
      <c r="J24" s="271">
        <f t="shared" si="4"/>
        <v>0</v>
      </c>
      <c r="K24" s="269"/>
      <c r="L24" s="267">
        <v>0</v>
      </c>
      <c r="M24" s="272">
        <f t="shared" si="0"/>
        <v>0</v>
      </c>
      <c r="P24" s="266" t="s">
        <v>298</v>
      </c>
      <c r="Q24" s="267">
        <v>0</v>
      </c>
      <c r="R24" s="272">
        <v>0</v>
      </c>
      <c r="S24" s="250">
        <f t="shared" si="5"/>
        <v>0</v>
      </c>
      <c r="T24" s="273">
        <f t="shared" si="5"/>
        <v>0</v>
      </c>
      <c r="U24" s="250">
        <v>0</v>
      </c>
    </row>
    <row r="25" spans="1:21" x14ac:dyDescent="0.25">
      <c r="A25" s="410"/>
      <c r="B25" s="411"/>
      <c r="C25" s="266" t="s">
        <v>299</v>
      </c>
      <c r="D25" s="267">
        <v>9</v>
      </c>
      <c r="E25" s="268">
        <v>1.2089999999999976E-2</v>
      </c>
      <c r="F25" s="267">
        <f t="shared" si="1"/>
        <v>9</v>
      </c>
      <c r="G25" s="269"/>
      <c r="H25" s="267">
        <f t="shared" si="2"/>
        <v>9</v>
      </c>
      <c r="I25" s="270">
        <f t="shared" si="3"/>
        <v>1.2089999999999976E-2</v>
      </c>
      <c r="J25" s="271">
        <f t="shared" si="4"/>
        <v>9</v>
      </c>
      <c r="K25" s="269"/>
      <c r="L25" s="267">
        <v>9</v>
      </c>
      <c r="M25" s="272">
        <f t="shared" si="0"/>
        <v>1.2089999999999976E-2</v>
      </c>
      <c r="P25" s="266" t="s">
        <v>299</v>
      </c>
      <c r="Q25" s="267">
        <v>9</v>
      </c>
      <c r="R25" s="272">
        <v>0.17255999999999999</v>
      </c>
      <c r="S25" s="250">
        <f t="shared" si="5"/>
        <v>0</v>
      </c>
      <c r="T25" s="273">
        <f t="shared" si="5"/>
        <v>-0.16047</v>
      </c>
      <c r="U25" s="250">
        <v>6.7528699999999997E-2</v>
      </c>
    </row>
    <row r="26" spans="1:21" x14ac:dyDescent="0.25">
      <c r="A26" s="410"/>
      <c r="B26" s="411"/>
      <c r="C26" s="266" t="s">
        <v>300</v>
      </c>
      <c r="D26" s="267">
        <v>0</v>
      </c>
      <c r="E26" s="268">
        <v>0</v>
      </c>
      <c r="F26" s="267">
        <f t="shared" si="1"/>
        <v>0</v>
      </c>
      <c r="G26" s="269"/>
      <c r="H26" s="267">
        <f t="shared" si="2"/>
        <v>0</v>
      </c>
      <c r="I26" s="270">
        <f t="shared" si="3"/>
        <v>0</v>
      </c>
      <c r="J26" s="271">
        <f t="shared" si="4"/>
        <v>0</v>
      </c>
      <c r="K26" s="269"/>
      <c r="L26" s="267">
        <v>0</v>
      </c>
      <c r="M26" s="272">
        <f t="shared" si="0"/>
        <v>0</v>
      </c>
      <c r="P26" s="266" t="s">
        <v>300</v>
      </c>
      <c r="Q26" s="267">
        <v>0</v>
      </c>
      <c r="R26" s="272">
        <v>0</v>
      </c>
      <c r="S26" s="250">
        <f t="shared" si="5"/>
        <v>0</v>
      </c>
      <c r="T26" s="273">
        <f t="shared" si="5"/>
        <v>0</v>
      </c>
      <c r="U26" s="250">
        <v>0</v>
      </c>
    </row>
    <row r="27" spans="1:21" x14ac:dyDescent="0.25">
      <c r="A27" s="410"/>
      <c r="B27" s="411"/>
      <c r="C27" s="266" t="s">
        <v>301</v>
      </c>
      <c r="D27" s="267">
        <v>0</v>
      </c>
      <c r="E27" s="268">
        <v>0</v>
      </c>
      <c r="F27" s="267">
        <f t="shared" si="1"/>
        <v>0</v>
      </c>
      <c r="G27" s="269"/>
      <c r="H27" s="267">
        <f t="shared" si="2"/>
        <v>0</v>
      </c>
      <c r="I27" s="270">
        <f t="shared" si="3"/>
        <v>0</v>
      </c>
      <c r="J27" s="271">
        <f t="shared" si="4"/>
        <v>0</v>
      </c>
      <c r="K27" s="269"/>
      <c r="L27" s="267">
        <v>0</v>
      </c>
      <c r="M27" s="272">
        <f t="shared" si="0"/>
        <v>0</v>
      </c>
      <c r="P27" s="266" t="s">
        <v>301</v>
      </c>
      <c r="Q27" s="267">
        <v>0</v>
      </c>
      <c r="R27" s="272">
        <v>0</v>
      </c>
      <c r="S27" s="250">
        <f t="shared" si="5"/>
        <v>0</v>
      </c>
      <c r="T27" s="273">
        <f t="shared" si="5"/>
        <v>0</v>
      </c>
      <c r="U27" s="250">
        <v>0</v>
      </c>
    </row>
    <row r="28" spans="1:21" x14ac:dyDescent="0.25">
      <c r="A28" s="410"/>
      <c r="B28" s="411"/>
      <c r="C28" s="266" t="s">
        <v>302</v>
      </c>
      <c r="D28" s="267">
        <v>5</v>
      </c>
      <c r="E28" s="268">
        <v>2.6120000000000018E-2</v>
      </c>
      <c r="F28" s="267">
        <f t="shared" si="1"/>
        <v>5</v>
      </c>
      <c r="G28" s="269"/>
      <c r="H28" s="267">
        <f t="shared" si="2"/>
        <v>5</v>
      </c>
      <c r="I28" s="270">
        <f t="shared" si="3"/>
        <v>2.6120000000000018E-2</v>
      </c>
      <c r="J28" s="271">
        <f t="shared" si="4"/>
        <v>5</v>
      </c>
      <c r="K28" s="269"/>
      <c r="L28" s="267">
        <v>5</v>
      </c>
      <c r="M28" s="272">
        <f t="shared" si="0"/>
        <v>2.6120000000000018E-2</v>
      </c>
      <c r="P28" s="266" t="s">
        <v>302</v>
      </c>
      <c r="Q28" s="267">
        <v>5</v>
      </c>
      <c r="R28" s="272">
        <v>0</v>
      </c>
      <c r="S28" s="250">
        <f t="shared" si="5"/>
        <v>0</v>
      </c>
      <c r="T28" s="273">
        <f t="shared" si="5"/>
        <v>2.6120000000000018E-2</v>
      </c>
      <c r="U28" s="250">
        <v>1.553E-2</v>
      </c>
    </row>
    <row r="29" spans="1:21" x14ac:dyDescent="0.25">
      <c r="A29" s="410"/>
      <c r="B29" s="411"/>
      <c r="C29" s="266" t="s">
        <v>303</v>
      </c>
      <c r="D29" s="267">
        <v>0</v>
      </c>
      <c r="E29" s="268">
        <v>0</v>
      </c>
      <c r="F29" s="267">
        <f t="shared" si="1"/>
        <v>0</v>
      </c>
      <c r="G29" s="269"/>
      <c r="H29" s="267">
        <f t="shared" si="2"/>
        <v>0</v>
      </c>
      <c r="I29" s="270">
        <f t="shared" si="3"/>
        <v>0</v>
      </c>
      <c r="J29" s="271">
        <f t="shared" si="4"/>
        <v>0</v>
      </c>
      <c r="K29" s="269"/>
      <c r="L29" s="267">
        <v>0</v>
      </c>
      <c r="M29" s="272">
        <f t="shared" si="0"/>
        <v>0</v>
      </c>
      <c r="P29" s="266" t="s">
        <v>303</v>
      </c>
      <c r="Q29" s="267">
        <v>0</v>
      </c>
      <c r="R29" s="272">
        <v>0</v>
      </c>
      <c r="S29" s="250">
        <f t="shared" si="5"/>
        <v>0</v>
      </c>
      <c r="T29" s="273">
        <f t="shared" si="5"/>
        <v>0</v>
      </c>
      <c r="U29" s="250">
        <v>0</v>
      </c>
    </row>
    <row r="30" spans="1:21" x14ac:dyDescent="0.25">
      <c r="A30" s="410"/>
      <c r="B30" s="411"/>
      <c r="C30" s="266" t="s">
        <v>304</v>
      </c>
      <c r="D30" s="267">
        <v>0</v>
      </c>
      <c r="E30" s="268">
        <v>0</v>
      </c>
      <c r="F30" s="267">
        <f t="shared" si="1"/>
        <v>0</v>
      </c>
      <c r="G30" s="269"/>
      <c r="H30" s="267">
        <f t="shared" si="2"/>
        <v>0</v>
      </c>
      <c r="I30" s="270">
        <f t="shared" si="3"/>
        <v>0</v>
      </c>
      <c r="J30" s="271">
        <f t="shared" si="4"/>
        <v>0</v>
      </c>
      <c r="K30" s="269"/>
      <c r="L30" s="267">
        <v>0</v>
      </c>
      <c r="M30" s="272">
        <f t="shared" si="0"/>
        <v>0</v>
      </c>
      <c r="P30" s="266" t="s">
        <v>304</v>
      </c>
      <c r="Q30" s="267">
        <v>0</v>
      </c>
      <c r="R30" s="272">
        <v>0</v>
      </c>
      <c r="S30" s="250">
        <f t="shared" si="5"/>
        <v>0</v>
      </c>
      <c r="T30" s="273">
        <f t="shared" si="5"/>
        <v>0</v>
      </c>
      <c r="U30" s="250">
        <v>0</v>
      </c>
    </row>
    <row r="31" spans="1:21" x14ac:dyDescent="0.25">
      <c r="A31" s="410"/>
      <c r="B31" s="411"/>
      <c r="C31" s="266" t="s">
        <v>305</v>
      </c>
      <c r="D31" s="267">
        <v>0</v>
      </c>
      <c r="E31" s="268">
        <v>0</v>
      </c>
      <c r="F31" s="267">
        <f t="shared" si="1"/>
        <v>0</v>
      </c>
      <c r="G31" s="269"/>
      <c r="H31" s="267">
        <f t="shared" si="2"/>
        <v>0</v>
      </c>
      <c r="I31" s="270">
        <f t="shared" si="3"/>
        <v>0</v>
      </c>
      <c r="J31" s="271">
        <f t="shared" si="4"/>
        <v>0</v>
      </c>
      <c r="K31" s="269"/>
      <c r="L31" s="267">
        <v>0</v>
      </c>
      <c r="M31" s="272">
        <f t="shared" si="0"/>
        <v>0</v>
      </c>
      <c r="P31" s="266" t="s">
        <v>305</v>
      </c>
      <c r="Q31" s="267">
        <v>0</v>
      </c>
      <c r="R31" s="272">
        <v>0</v>
      </c>
      <c r="S31" s="250">
        <f t="shared" si="5"/>
        <v>0</v>
      </c>
      <c r="T31" s="273">
        <f t="shared" si="5"/>
        <v>0</v>
      </c>
      <c r="U31" s="250">
        <v>0</v>
      </c>
    </row>
    <row r="32" spans="1:21" x14ac:dyDescent="0.25">
      <c r="A32" s="410"/>
      <c r="B32" s="411"/>
      <c r="C32" s="266" t="s">
        <v>306</v>
      </c>
      <c r="D32" s="267">
        <v>3</v>
      </c>
      <c r="E32" s="268">
        <v>0.62553000000000014</v>
      </c>
      <c r="F32" s="267">
        <f t="shared" si="1"/>
        <v>3</v>
      </c>
      <c r="G32" s="269"/>
      <c r="H32" s="267">
        <f t="shared" si="2"/>
        <v>3</v>
      </c>
      <c r="I32" s="270">
        <f t="shared" si="3"/>
        <v>0.62553000000000014</v>
      </c>
      <c r="J32" s="271">
        <f t="shared" si="4"/>
        <v>3</v>
      </c>
      <c r="K32" s="269"/>
      <c r="L32" s="267">
        <v>3</v>
      </c>
      <c r="M32" s="272">
        <f t="shared" si="0"/>
        <v>0.62553000000000014</v>
      </c>
      <c r="P32" s="266" t="s">
        <v>306</v>
      </c>
      <c r="Q32" s="267">
        <v>3</v>
      </c>
      <c r="R32" s="272">
        <v>5.3999999999998494E-4</v>
      </c>
      <c r="S32" s="250">
        <f t="shared" si="5"/>
        <v>0</v>
      </c>
      <c r="T32" s="273">
        <f t="shared" si="5"/>
        <v>0.62499000000000016</v>
      </c>
      <c r="U32" s="250">
        <v>2.4359999999995496E-4</v>
      </c>
    </row>
    <row r="33" spans="1:21" x14ac:dyDescent="0.25">
      <c r="A33" s="410"/>
      <c r="B33" s="411"/>
      <c r="C33" s="266" t="s">
        <v>307</v>
      </c>
      <c r="D33" s="267">
        <v>0</v>
      </c>
      <c r="E33" s="268">
        <v>0</v>
      </c>
      <c r="F33" s="267">
        <f t="shared" si="1"/>
        <v>0</v>
      </c>
      <c r="G33" s="269"/>
      <c r="H33" s="267">
        <f t="shared" si="2"/>
        <v>0</v>
      </c>
      <c r="I33" s="270">
        <f t="shared" si="3"/>
        <v>0</v>
      </c>
      <c r="J33" s="271">
        <f t="shared" si="4"/>
        <v>0</v>
      </c>
      <c r="K33" s="269"/>
      <c r="L33" s="267">
        <v>0</v>
      </c>
      <c r="M33" s="272">
        <f t="shared" si="0"/>
        <v>0</v>
      </c>
      <c r="P33" s="266" t="s">
        <v>307</v>
      </c>
      <c r="Q33" s="267">
        <v>0</v>
      </c>
      <c r="R33" s="272">
        <v>0</v>
      </c>
      <c r="S33" s="250">
        <f t="shared" si="5"/>
        <v>0</v>
      </c>
      <c r="T33" s="273">
        <f t="shared" si="5"/>
        <v>0</v>
      </c>
      <c r="U33" s="250">
        <v>0</v>
      </c>
    </row>
    <row r="34" spans="1:21" x14ac:dyDescent="0.25">
      <c r="A34" s="410"/>
      <c r="B34" s="411"/>
      <c r="C34" s="266" t="s">
        <v>308</v>
      </c>
      <c r="D34" s="267">
        <v>0</v>
      </c>
      <c r="E34" s="268">
        <v>0</v>
      </c>
      <c r="F34" s="267">
        <f t="shared" si="1"/>
        <v>0</v>
      </c>
      <c r="G34" s="269"/>
      <c r="H34" s="267">
        <f t="shared" si="2"/>
        <v>0</v>
      </c>
      <c r="I34" s="270">
        <f t="shared" si="3"/>
        <v>0</v>
      </c>
      <c r="J34" s="271">
        <f t="shared" si="4"/>
        <v>0</v>
      </c>
      <c r="K34" s="269"/>
      <c r="L34" s="267">
        <v>0</v>
      </c>
      <c r="M34" s="272">
        <f t="shared" si="0"/>
        <v>0</v>
      </c>
      <c r="P34" s="266" t="s">
        <v>308</v>
      </c>
      <c r="Q34" s="267">
        <v>0</v>
      </c>
      <c r="R34" s="272">
        <v>0</v>
      </c>
      <c r="S34" s="250">
        <f t="shared" si="5"/>
        <v>0</v>
      </c>
      <c r="T34" s="273">
        <f t="shared" si="5"/>
        <v>0</v>
      </c>
      <c r="U34" s="250">
        <v>0</v>
      </c>
    </row>
    <row r="35" spans="1:21" x14ac:dyDescent="0.25">
      <c r="A35" s="410"/>
      <c r="B35" s="411"/>
      <c r="C35" s="266" t="s">
        <v>309</v>
      </c>
      <c r="D35" s="267">
        <v>5</v>
      </c>
      <c r="E35" s="268">
        <v>7.5322736000018127</v>
      </c>
      <c r="F35" s="267">
        <f t="shared" si="1"/>
        <v>5</v>
      </c>
      <c r="G35" s="269"/>
      <c r="H35" s="267">
        <f t="shared" si="2"/>
        <v>5</v>
      </c>
      <c r="I35" s="270">
        <f t="shared" si="3"/>
        <v>7.5322736000018127</v>
      </c>
      <c r="J35" s="271">
        <f t="shared" si="4"/>
        <v>5</v>
      </c>
      <c r="K35" s="276"/>
      <c r="L35" s="267">
        <v>5</v>
      </c>
      <c r="M35" s="272">
        <f>+I35-K35</f>
        <v>7.5322736000018127</v>
      </c>
      <c r="P35" s="266" t="s">
        <v>309</v>
      </c>
      <c r="Q35" s="267">
        <v>5</v>
      </c>
      <c r="R35" s="272">
        <v>6.0880000000000017E-2</v>
      </c>
      <c r="S35" s="250">
        <f t="shared" si="5"/>
        <v>0</v>
      </c>
      <c r="T35" s="273">
        <f t="shared" si="5"/>
        <v>7.4713936000018126</v>
      </c>
      <c r="U35" s="250">
        <v>0.65860949999999996</v>
      </c>
    </row>
    <row r="36" spans="1:21" x14ac:dyDescent="0.25">
      <c r="A36" s="410"/>
      <c r="B36" s="411"/>
      <c r="C36" s="266" t="s">
        <v>310</v>
      </c>
      <c r="D36" s="267">
        <v>156</v>
      </c>
      <c r="E36" s="268">
        <v>1.9097759000000003</v>
      </c>
      <c r="F36" s="267">
        <f t="shared" si="1"/>
        <v>156</v>
      </c>
      <c r="G36" s="269"/>
      <c r="H36" s="267">
        <f t="shared" si="2"/>
        <v>156</v>
      </c>
      <c r="I36" s="270">
        <f t="shared" si="3"/>
        <v>1.9097759000000003</v>
      </c>
      <c r="J36" s="271">
        <f t="shared" si="4"/>
        <v>156</v>
      </c>
      <c r="K36" s="276"/>
      <c r="L36" s="267">
        <v>156</v>
      </c>
      <c r="M36" s="272">
        <f>+I36-K36</f>
        <v>1.9097759000000003</v>
      </c>
      <c r="P36" s="266" t="s">
        <v>310</v>
      </c>
      <c r="Q36" s="267">
        <v>156</v>
      </c>
      <c r="R36" s="272">
        <v>1.9476399999999998</v>
      </c>
      <c r="S36" s="250">
        <f t="shared" si="5"/>
        <v>0</v>
      </c>
      <c r="T36" s="273">
        <f t="shared" si="5"/>
        <v>-3.7864099999999512E-2</v>
      </c>
      <c r="U36" s="250">
        <v>-2.1254499999999999E-2</v>
      </c>
    </row>
    <row r="37" spans="1:21" x14ac:dyDescent="0.25">
      <c r="A37" s="410"/>
      <c r="B37" s="411"/>
      <c r="C37" s="266" t="s">
        <v>311</v>
      </c>
      <c r="D37" s="267">
        <v>0</v>
      </c>
      <c r="E37" s="268">
        <v>0</v>
      </c>
      <c r="F37" s="267">
        <f t="shared" si="1"/>
        <v>0</v>
      </c>
      <c r="G37" s="269"/>
      <c r="H37" s="267">
        <f t="shared" si="2"/>
        <v>0</v>
      </c>
      <c r="I37" s="270">
        <f t="shared" si="3"/>
        <v>0</v>
      </c>
      <c r="J37" s="271">
        <f t="shared" si="4"/>
        <v>0</v>
      </c>
      <c r="K37" s="269"/>
      <c r="L37" s="267">
        <v>0</v>
      </c>
      <c r="M37" s="272">
        <f t="shared" si="0"/>
        <v>0</v>
      </c>
      <c r="P37" s="266" t="s">
        <v>311</v>
      </c>
      <c r="Q37" s="267">
        <v>0</v>
      </c>
      <c r="R37" s="272">
        <v>0</v>
      </c>
      <c r="S37" s="250">
        <f t="shared" si="5"/>
        <v>0</v>
      </c>
      <c r="T37" s="273">
        <f t="shared" si="5"/>
        <v>0</v>
      </c>
      <c r="U37" s="250">
        <v>0</v>
      </c>
    </row>
    <row r="38" spans="1:21" x14ac:dyDescent="0.25">
      <c r="A38" s="410"/>
      <c r="B38" s="411"/>
      <c r="C38" s="266" t="s">
        <v>312</v>
      </c>
      <c r="D38" s="267">
        <v>0</v>
      </c>
      <c r="E38" s="268">
        <v>0</v>
      </c>
      <c r="F38" s="267">
        <f t="shared" si="1"/>
        <v>0</v>
      </c>
      <c r="G38" s="269"/>
      <c r="H38" s="267">
        <f t="shared" si="2"/>
        <v>0</v>
      </c>
      <c r="I38" s="270">
        <f t="shared" si="3"/>
        <v>0</v>
      </c>
      <c r="J38" s="271">
        <f t="shared" si="4"/>
        <v>0</v>
      </c>
      <c r="K38" s="269"/>
      <c r="L38" s="267">
        <v>0</v>
      </c>
      <c r="M38" s="272">
        <f t="shared" si="0"/>
        <v>0</v>
      </c>
      <c r="P38" s="266" t="s">
        <v>312</v>
      </c>
      <c r="Q38" s="267">
        <v>0</v>
      </c>
      <c r="R38" s="272">
        <v>0</v>
      </c>
      <c r="S38" s="250">
        <f t="shared" si="5"/>
        <v>0</v>
      </c>
      <c r="T38" s="273">
        <f t="shared" si="5"/>
        <v>0</v>
      </c>
      <c r="U38" s="250">
        <v>0</v>
      </c>
    </row>
    <row r="39" spans="1:21" x14ac:dyDescent="0.25">
      <c r="A39" s="410"/>
      <c r="B39" s="411"/>
      <c r="C39" s="266" t="s">
        <v>313</v>
      </c>
      <c r="D39" s="277">
        <v>1454</v>
      </c>
      <c r="E39" s="278">
        <v>1696.1267099999995</v>
      </c>
      <c r="F39" s="267">
        <f t="shared" si="1"/>
        <v>1454</v>
      </c>
      <c r="G39" s="279"/>
      <c r="H39" s="267">
        <f t="shared" si="2"/>
        <v>1454</v>
      </c>
      <c r="I39" s="270">
        <f t="shared" si="3"/>
        <v>1696.1267099999995</v>
      </c>
      <c r="J39" s="271">
        <f t="shared" si="4"/>
        <v>1454</v>
      </c>
      <c r="K39" s="280"/>
      <c r="L39" s="277">
        <v>1454</v>
      </c>
      <c r="M39" s="272">
        <f t="shared" si="0"/>
        <v>1696.1267099999995</v>
      </c>
      <c r="P39" s="266" t="s">
        <v>313</v>
      </c>
      <c r="Q39" s="277">
        <v>1454</v>
      </c>
      <c r="R39" s="272">
        <v>1543.0642799999998</v>
      </c>
      <c r="S39" s="250">
        <f t="shared" si="5"/>
        <v>0</v>
      </c>
      <c r="T39" s="273">
        <f t="shared" si="5"/>
        <v>153.06242999999972</v>
      </c>
      <c r="U39" s="250">
        <v>4.2253100000000403</v>
      </c>
    </row>
    <row r="40" spans="1:21" x14ac:dyDescent="0.25">
      <c r="A40" s="410"/>
      <c r="B40" s="411"/>
      <c r="C40" s="266" t="s">
        <v>314</v>
      </c>
      <c r="D40" s="267">
        <v>0</v>
      </c>
      <c r="E40" s="268">
        <v>0</v>
      </c>
      <c r="F40" s="267">
        <f t="shared" si="1"/>
        <v>0</v>
      </c>
      <c r="G40" s="269"/>
      <c r="H40" s="267">
        <f t="shared" si="2"/>
        <v>0</v>
      </c>
      <c r="I40" s="270">
        <f t="shared" si="3"/>
        <v>0</v>
      </c>
      <c r="J40" s="271">
        <f t="shared" si="4"/>
        <v>0</v>
      </c>
      <c r="K40" s="269"/>
      <c r="L40" s="267">
        <v>0</v>
      </c>
      <c r="M40" s="272">
        <f t="shared" si="0"/>
        <v>0</v>
      </c>
      <c r="P40" s="266" t="s">
        <v>314</v>
      </c>
      <c r="Q40" s="267">
        <v>0</v>
      </c>
      <c r="R40" s="272">
        <v>0</v>
      </c>
      <c r="S40" s="250">
        <f t="shared" si="5"/>
        <v>0</v>
      </c>
      <c r="T40" s="273">
        <f t="shared" si="5"/>
        <v>0</v>
      </c>
      <c r="U40" s="250">
        <v>0</v>
      </c>
    </row>
    <row r="41" spans="1:21" x14ac:dyDescent="0.25">
      <c r="A41" s="410"/>
      <c r="B41" s="411"/>
      <c r="C41" s="281" t="s">
        <v>315</v>
      </c>
      <c r="D41" s="277">
        <v>0</v>
      </c>
      <c r="E41" s="278">
        <v>0</v>
      </c>
      <c r="F41" s="267">
        <f t="shared" si="1"/>
        <v>0</v>
      </c>
      <c r="G41" s="279"/>
      <c r="H41" s="267">
        <f t="shared" si="2"/>
        <v>0</v>
      </c>
      <c r="I41" s="270">
        <f t="shared" si="3"/>
        <v>0</v>
      </c>
      <c r="J41" s="271">
        <f t="shared" si="4"/>
        <v>0</v>
      </c>
      <c r="K41" s="279"/>
      <c r="L41" s="277">
        <v>0</v>
      </c>
      <c r="M41" s="272">
        <f t="shared" si="0"/>
        <v>0</v>
      </c>
      <c r="P41" s="281" t="s">
        <v>315</v>
      </c>
      <c r="Q41" s="277">
        <v>0</v>
      </c>
      <c r="R41" s="272">
        <v>0</v>
      </c>
      <c r="S41" s="250">
        <f t="shared" si="5"/>
        <v>0</v>
      </c>
      <c r="T41" s="273">
        <f t="shared" si="5"/>
        <v>0</v>
      </c>
      <c r="U41" s="250">
        <v>0</v>
      </c>
    </row>
    <row r="42" spans="1:21" x14ac:dyDescent="0.25">
      <c r="A42" s="410"/>
      <c r="B42" s="411"/>
      <c r="C42" s="266" t="s">
        <v>316</v>
      </c>
      <c r="D42" s="277">
        <v>13</v>
      </c>
      <c r="E42" s="278">
        <v>998.59569999999985</v>
      </c>
      <c r="F42" s="267">
        <f t="shared" si="1"/>
        <v>13</v>
      </c>
      <c r="G42" s="279"/>
      <c r="H42" s="267">
        <f t="shared" si="2"/>
        <v>13</v>
      </c>
      <c r="I42" s="270">
        <f t="shared" si="3"/>
        <v>998.59569999999985</v>
      </c>
      <c r="J42" s="271">
        <f t="shared" si="4"/>
        <v>13</v>
      </c>
      <c r="K42" s="279"/>
      <c r="L42" s="277">
        <v>13</v>
      </c>
      <c r="M42" s="272">
        <f t="shared" si="0"/>
        <v>998.59569999999985</v>
      </c>
      <c r="P42" s="266" t="s">
        <v>316</v>
      </c>
      <c r="Q42" s="277">
        <v>13</v>
      </c>
      <c r="R42" s="272">
        <v>914.04948000000002</v>
      </c>
      <c r="S42" s="250">
        <f t="shared" si="5"/>
        <v>0</v>
      </c>
      <c r="T42" s="273">
        <f t="shared" si="5"/>
        <v>84.546219999999835</v>
      </c>
      <c r="U42" s="250">
        <v>-1.2222957000000201</v>
      </c>
    </row>
    <row r="43" spans="1:21" ht="18" x14ac:dyDescent="0.25">
      <c r="A43" s="410"/>
      <c r="B43" s="411"/>
      <c r="C43" s="282" t="s">
        <v>317</v>
      </c>
      <c r="D43" s="283">
        <f>SUM(D7:D42)</f>
        <v>1905</v>
      </c>
      <c r="E43" s="284">
        <f>SUM(E7:E42)</f>
        <v>2816.1812871000011</v>
      </c>
      <c r="F43" s="283">
        <f t="shared" ref="F43:M43" si="6">SUM(F7:F42)</f>
        <v>1905</v>
      </c>
      <c r="G43" s="285">
        <f t="shared" si="6"/>
        <v>0</v>
      </c>
      <c r="H43" s="283">
        <f t="shared" si="6"/>
        <v>1905</v>
      </c>
      <c r="I43" s="285">
        <f t="shared" si="6"/>
        <v>2816.1812871000011</v>
      </c>
      <c r="J43" s="283">
        <f t="shared" si="6"/>
        <v>1905</v>
      </c>
      <c r="K43" s="285">
        <f t="shared" si="6"/>
        <v>0</v>
      </c>
      <c r="L43" s="283">
        <f t="shared" si="6"/>
        <v>1905</v>
      </c>
      <c r="M43" s="285">
        <f t="shared" si="6"/>
        <v>2816.1812871000011</v>
      </c>
      <c r="P43" s="282" t="s">
        <v>317</v>
      </c>
      <c r="Q43" s="283">
        <v>1905</v>
      </c>
      <c r="R43" s="285">
        <v>2565.8510385</v>
      </c>
      <c r="S43" s="250">
        <f t="shared" si="5"/>
        <v>0</v>
      </c>
      <c r="T43" s="273">
        <f t="shared" si="5"/>
        <v>250.33024860000114</v>
      </c>
      <c r="U43" s="250">
        <v>3.5575668999999834</v>
      </c>
    </row>
    <row r="44" spans="1:21" x14ac:dyDescent="0.35">
      <c r="A44" s="410"/>
      <c r="B44" s="411"/>
      <c r="C44" s="286" t="s">
        <v>318</v>
      </c>
      <c r="D44" s="287">
        <f>+'[44]16'!D23</f>
        <v>1905</v>
      </c>
      <c r="E44" s="288">
        <f>+'[44]16'!E23</f>
        <v>2816.1843671000006</v>
      </c>
      <c r="F44" s="287">
        <f>+'[44]16'!F23</f>
        <v>0</v>
      </c>
      <c r="G44" s="289">
        <f>+'[44]16'!G23</f>
        <v>0</v>
      </c>
      <c r="H44" s="287">
        <f>+'[44]16'!H23</f>
        <v>0</v>
      </c>
      <c r="I44" s="289">
        <f>+'[44]16'!I23</f>
        <v>2816.1843671000006</v>
      </c>
      <c r="J44" s="287">
        <f>+'[44]16'!J23</f>
        <v>0</v>
      </c>
      <c r="K44" s="289">
        <f>+'[44]16'!K23</f>
        <v>0</v>
      </c>
      <c r="L44" s="287">
        <f>+'[44]16'!L23</f>
        <v>0</v>
      </c>
      <c r="M44" s="290">
        <f>+'[44]16'!M23</f>
        <v>2816.1843671000006</v>
      </c>
      <c r="P44" s="286" t="s">
        <v>318</v>
      </c>
    </row>
    <row r="45" spans="1:21" ht="15" x14ac:dyDescent="0.25">
      <c r="D45" s="291">
        <f>+D44-D43</f>
        <v>0</v>
      </c>
      <c r="E45" s="292">
        <f>+E43-E44</f>
        <v>-3.0799999994997052E-3</v>
      </c>
      <c r="G45" s="273">
        <f>+G44-G43</f>
        <v>0</v>
      </c>
      <c r="K45" s="273">
        <f>+K43-K44</f>
        <v>0</v>
      </c>
      <c r="M45" s="273">
        <f>+M43-M44</f>
        <v>-3.0799999994997052E-3</v>
      </c>
    </row>
    <row r="46" spans="1:21" x14ac:dyDescent="0.35">
      <c r="K46" s="292"/>
    </row>
    <row r="47" spans="1:21" ht="15" x14ac:dyDescent="0.25">
      <c r="M47" s="273"/>
    </row>
    <row r="49" spans="4:12" x14ac:dyDescent="0.35">
      <c r="D49" s="166"/>
      <c r="E49" s="191"/>
      <c r="F49" s="166"/>
      <c r="G49" s="191"/>
      <c r="H49" s="166"/>
      <c r="I49" s="191"/>
      <c r="J49" s="166"/>
      <c r="K49" s="191"/>
      <c r="L49" s="166"/>
    </row>
    <row r="50" spans="4:12" ht="23.25" x14ac:dyDescent="0.35">
      <c r="D50" s="166"/>
      <c r="E50" s="191"/>
      <c r="F50" s="166"/>
      <c r="G50" s="191"/>
      <c r="H50" s="166"/>
      <c r="I50" s="191"/>
      <c r="J50" s="248" t="s">
        <v>188</v>
      </c>
      <c r="K50" s="191"/>
      <c r="L50" s="166"/>
    </row>
    <row r="51" spans="4:12" ht="23.25" x14ac:dyDescent="0.35">
      <c r="D51" s="166"/>
      <c r="E51" s="191"/>
      <c r="F51" s="166"/>
      <c r="G51" s="191"/>
      <c r="H51" s="166">
        <v>1</v>
      </c>
      <c r="I51" s="249" t="s">
        <v>275</v>
      </c>
      <c r="J51" s="248"/>
      <c r="K51" s="249"/>
      <c r="L51" s="166"/>
    </row>
    <row r="52" spans="4:12" x14ac:dyDescent="0.35">
      <c r="D52" s="166"/>
      <c r="E52" s="426"/>
      <c r="F52" s="427"/>
      <c r="G52" s="426"/>
      <c r="H52" s="427" t="s">
        <v>335</v>
      </c>
      <c r="I52" s="426"/>
      <c r="J52" s="427"/>
      <c r="K52" s="426"/>
      <c r="L52" s="166"/>
    </row>
    <row r="53" spans="4:12" x14ac:dyDescent="0.35">
      <c r="D53" s="166"/>
      <c r="E53" s="191"/>
      <c r="F53" s="166"/>
      <c r="G53" s="191"/>
      <c r="H53" s="166"/>
      <c r="I53" s="191"/>
      <c r="J53" s="166"/>
      <c r="K53" s="191"/>
      <c r="L53" s="166"/>
    </row>
  </sheetData>
  <mergeCells count="16">
    <mergeCell ref="P4:P5"/>
    <mergeCell ref="Q4:R4"/>
    <mergeCell ref="A7:A44"/>
    <mergeCell ref="B7:B44"/>
    <mergeCell ref="A1:M1"/>
    <mergeCell ref="J2:K2"/>
    <mergeCell ref="L2:M2"/>
    <mergeCell ref="A3:M3"/>
    <mergeCell ref="A4:A5"/>
    <mergeCell ref="B4:B5"/>
    <mergeCell ref="C4:C5"/>
    <mergeCell ref="D4:E4"/>
    <mergeCell ref="F4:G4"/>
    <mergeCell ref="H4:I4"/>
    <mergeCell ref="J4:K4"/>
    <mergeCell ref="L4:M4"/>
  </mergeCells>
  <pageMargins left="0.21" right="0" top="0.55000000000000004" bottom="0" header="0" footer="0"/>
  <pageSetup paperSize="9" scale="57" orientation="portrait" verticalDpi="300" r:id="rId1"/>
  <rowBreaks count="1" manualBreakCount="1">
    <brk id="6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4B23-7B90-4CDA-B5ED-91D6220A208A}">
  <sheetPr>
    <tabColor theme="9" tint="-0.249977111117893"/>
  </sheetPr>
  <dimension ref="A1:O19"/>
  <sheetViews>
    <sheetView view="pageBreakPreview" zoomScaleNormal="100" zoomScaleSheetLayoutView="100" workbookViewId="0">
      <selection activeCell="H19" sqref="H19"/>
    </sheetView>
  </sheetViews>
  <sheetFormatPr defaultColWidth="9.140625" defaultRowHeight="15" x14ac:dyDescent="0.25"/>
  <cols>
    <col min="1" max="1" width="4.85546875" style="2" customWidth="1"/>
    <col min="2" max="2" width="14.28515625" style="2" customWidth="1"/>
    <col min="3" max="3" width="17.5703125" style="2" customWidth="1"/>
    <col min="4" max="4" width="12.7109375" style="2" customWidth="1"/>
    <col min="5" max="5" width="15.28515625" style="299" customWidth="1"/>
    <col min="6" max="6" width="15.42578125" style="299" customWidth="1"/>
    <col min="7" max="7" width="13.140625" style="299" customWidth="1"/>
    <col min="8" max="10" width="12.140625" style="299" customWidth="1"/>
    <col min="11" max="11" width="8.42578125" style="2" bestFit="1" customWidth="1"/>
    <col min="12" max="14" width="9.140625" style="2"/>
    <col min="15" max="15" width="11.7109375" style="2" customWidth="1"/>
    <col min="16" max="16384" width="9.140625" style="2"/>
  </cols>
  <sheetData>
    <row r="1" spans="1:15" ht="60" customHeight="1" x14ac:dyDescent="0.25">
      <c r="A1" s="416" t="s">
        <v>319</v>
      </c>
      <c r="B1" s="416"/>
      <c r="C1" s="416"/>
      <c r="D1" s="416"/>
      <c r="E1" s="416"/>
      <c r="F1" s="416"/>
      <c r="G1" s="416"/>
      <c r="H1" s="416"/>
      <c r="I1" s="294"/>
      <c r="J1" s="294"/>
      <c r="K1" s="295"/>
      <c r="L1" s="295"/>
      <c r="M1" s="295"/>
      <c r="N1" s="295"/>
      <c r="O1" s="295"/>
    </row>
    <row r="2" spans="1:15" ht="15" customHeight="1" x14ac:dyDescent="0.25">
      <c r="A2" s="417" t="s">
        <v>320</v>
      </c>
      <c r="B2" s="417"/>
      <c r="C2" s="417"/>
      <c r="D2" s="417"/>
      <c r="E2" s="417"/>
      <c r="F2" s="417"/>
      <c r="G2" s="417"/>
      <c r="H2" s="417"/>
      <c r="I2" s="296"/>
      <c r="J2" s="296"/>
      <c r="K2" s="297"/>
    </row>
    <row r="3" spans="1:15" x14ac:dyDescent="0.25">
      <c r="A3" s="298"/>
      <c r="B3" s="298"/>
      <c r="C3" s="298"/>
      <c r="G3" s="418" t="s">
        <v>321</v>
      </c>
      <c r="H3" s="418"/>
      <c r="I3" s="300"/>
      <c r="J3" s="300"/>
    </row>
    <row r="4" spans="1:15" ht="15.75" x14ac:dyDescent="0.25">
      <c r="A4" s="301" t="s">
        <v>322</v>
      </c>
      <c r="B4" s="301"/>
      <c r="C4" s="301"/>
      <c r="E4" s="300"/>
    </row>
    <row r="5" spans="1:15" s="69" customFormat="1" ht="33.75" customHeight="1" x14ac:dyDescent="0.25">
      <c r="A5" s="302" t="s">
        <v>323</v>
      </c>
      <c r="B5" s="302" t="s">
        <v>58</v>
      </c>
      <c r="C5" s="302" t="s">
        <v>324</v>
      </c>
      <c r="D5" s="302" t="s">
        <v>9</v>
      </c>
      <c r="E5" s="302" t="s">
        <v>325</v>
      </c>
      <c r="F5" s="302" t="s">
        <v>326</v>
      </c>
      <c r="G5" s="302" t="s">
        <v>327</v>
      </c>
      <c r="H5" s="302" t="s">
        <v>328</v>
      </c>
      <c r="I5" s="303"/>
      <c r="J5" s="303"/>
      <c r="K5" s="304" t="s">
        <v>329</v>
      </c>
    </row>
    <row r="6" spans="1:15" ht="18.75" x14ac:dyDescent="0.25">
      <c r="A6" s="305">
        <v>1</v>
      </c>
      <c r="B6" s="375" t="s">
        <v>5</v>
      </c>
      <c r="C6" s="375" t="s">
        <v>8</v>
      </c>
      <c r="D6" s="305" t="s">
        <v>330</v>
      </c>
      <c r="E6" s="306">
        <f>'[44]2A'!E6+'[44]2A'!E7+'[44]2A'!E8+'[44]2A'!E9+'[44]2A'!E10+'[44]2A'!E11+'[44]2A'!E12</f>
        <v>44</v>
      </c>
      <c r="F6" s="306">
        <v>44</v>
      </c>
      <c r="G6" s="306">
        <v>0</v>
      </c>
      <c r="H6" s="306">
        <v>27</v>
      </c>
      <c r="I6" s="307"/>
      <c r="J6" s="307"/>
      <c r="K6" s="308">
        <v>44</v>
      </c>
      <c r="L6" s="309">
        <f>E6-K6</f>
        <v>0</v>
      </c>
    </row>
    <row r="7" spans="1:15" ht="18.75" x14ac:dyDescent="0.25">
      <c r="A7" s="310">
        <v>2</v>
      </c>
      <c r="B7" s="375"/>
      <c r="C7" s="375"/>
      <c r="D7" s="310" t="s">
        <v>31</v>
      </c>
      <c r="E7" s="306">
        <f>+'[44]2A'!E13</f>
        <v>33340</v>
      </c>
      <c r="F7" s="306">
        <v>30610</v>
      </c>
      <c r="G7" s="306">
        <v>0</v>
      </c>
      <c r="H7" s="311">
        <v>35163</v>
      </c>
      <c r="I7" s="307"/>
      <c r="J7" s="307"/>
      <c r="K7" s="308">
        <v>33340</v>
      </c>
      <c r="L7" s="309">
        <f t="shared" ref="L7:L14" si="0">E7-K7</f>
        <v>0</v>
      </c>
    </row>
    <row r="8" spans="1:15" ht="18.75" x14ac:dyDescent="0.25">
      <c r="A8" s="310">
        <v>3</v>
      </c>
      <c r="B8" s="375"/>
      <c r="C8" s="375"/>
      <c r="D8" s="310" t="s">
        <v>21</v>
      </c>
      <c r="E8" s="306">
        <f>+'[44]2A'!E14</f>
        <v>23</v>
      </c>
      <c r="F8" s="306">
        <v>24</v>
      </c>
      <c r="G8" s="306">
        <v>0</v>
      </c>
      <c r="H8" s="306">
        <v>12</v>
      </c>
      <c r="I8" s="307"/>
      <c r="J8" s="307"/>
      <c r="K8" s="308">
        <v>23</v>
      </c>
      <c r="L8" s="309">
        <f t="shared" si="0"/>
        <v>0</v>
      </c>
      <c r="M8" s="309"/>
    </row>
    <row r="9" spans="1:15" ht="18.75" x14ac:dyDescent="0.25">
      <c r="A9" s="310">
        <v>4</v>
      </c>
      <c r="B9" s="375"/>
      <c r="C9" s="375"/>
      <c r="D9" s="310" t="s">
        <v>22</v>
      </c>
      <c r="E9" s="306">
        <f>+'[44]2A'!E15</f>
        <v>1516</v>
      </c>
      <c r="F9" s="312">
        <v>1645</v>
      </c>
      <c r="G9" s="306">
        <v>0</v>
      </c>
      <c r="H9" s="306">
        <v>1188</v>
      </c>
      <c r="I9" s="307"/>
      <c r="J9" s="307"/>
      <c r="K9" s="308">
        <v>1516</v>
      </c>
      <c r="L9" s="309">
        <f t="shared" si="0"/>
        <v>0</v>
      </c>
      <c r="M9" s="309"/>
    </row>
    <row r="10" spans="1:15" ht="18.75" x14ac:dyDescent="0.25">
      <c r="A10" s="310">
        <v>5</v>
      </c>
      <c r="B10" s="375"/>
      <c r="C10" s="375"/>
      <c r="D10" s="310" t="s">
        <v>122</v>
      </c>
      <c r="E10" s="306">
        <f>+'[44]2A'!E16</f>
        <v>17138</v>
      </c>
      <c r="F10" s="306">
        <v>5027</v>
      </c>
      <c r="G10" s="306">
        <v>0</v>
      </c>
      <c r="H10" s="306">
        <v>12098</v>
      </c>
      <c r="I10" s="307"/>
      <c r="J10" s="307"/>
      <c r="K10" s="308">
        <v>17138</v>
      </c>
      <c r="L10" s="309">
        <f t="shared" si="0"/>
        <v>0</v>
      </c>
    </row>
    <row r="11" spans="1:15" ht="18.75" x14ac:dyDescent="0.25">
      <c r="A11" s="310">
        <v>6</v>
      </c>
      <c r="B11" s="375"/>
      <c r="C11" s="375"/>
      <c r="D11" s="310" t="s">
        <v>23</v>
      </c>
      <c r="E11" s="306">
        <f>+'[44]2A'!E17</f>
        <v>457</v>
      </c>
      <c r="F11" s="312">
        <v>645</v>
      </c>
      <c r="G11" s="306">
        <v>0</v>
      </c>
      <c r="H11" s="312">
        <v>467</v>
      </c>
      <c r="I11" s="307"/>
      <c r="J11" s="307"/>
      <c r="K11" s="308">
        <v>457</v>
      </c>
      <c r="L11" s="309">
        <f t="shared" si="0"/>
        <v>0</v>
      </c>
    </row>
    <row r="12" spans="1:15" ht="18.75" x14ac:dyDescent="0.25">
      <c r="A12" s="310">
        <v>7</v>
      </c>
      <c r="B12" s="375"/>
      <c r="C12" s="375"/>
      <c r="D12" s="310" t="s">
        <v>331</v>
      </c>
      <c r="E12" s="306">
        <f>+'[44]2A'!E18+'[44]2A'!E19+'[44]2A'!E20</f>
        <v>1210</v>
      </c>
      <c r="F12" s="312">
        <v>1404</v>
      </c>
      <c r="G12" s="306">
        <v>0</v>
      </c>
      <c r="H12" s="306">
        <v>897</v>
      </c>
      <c r="I12" s="307"/>
      <c r="J12" s="307"/>
      <c r="K12" s="308">
        <v>1210</v>
      </c>
      <c r="L12" s="309">
        <f t="shared" si="0"/>
        <v>0</v>
      </c>
    </row>
    <row r="13" spans="1:15" ht="18.75" x14ac:dyDescent="0.25">
      <c r="A13" s="310">
        <v>8</v>
      </c>
      <c r="B13" s="375"/>
      <c r="C13" s="375"/>
      <c r="D13" s="310" t="s">
        <v>24</v>
      </c>
      <c r="E13" s="306">
        <f>+'[44]2A'!E21</f>
        <v>44</v>
      </c>
      <c r="F13" s="306">
        <v>43</v>
      </c>
      <c r="G13" s="306">
        <v>0</v>
      </c>
      <c r="H13" s="306">
        <v>33</v>
      </c>
      <c r="I13" s="307"/>
      <c r="J13" s="307"/>
      <c r="K13" s="308">
        <v>46</v>
      </c>
      <c r="L13" s="309">
        <f t="shared" si="0"/>
        <v>-2</v>
      </c>
      <c r="M13" s="309"/>
    </row>
    <row r="14" spans="1:15" ht="18.75" x14ac:dyDescent="0.25">
      <c r="A14" s="379" t="s">
        <v>332</v>
      </c>
      <c r="B14" s="379"/>
      <c r="C14" s="379"/>
      <c r="D14" s="379"/>
      <c r="E14" s="313">
        <f>SUM(E6:E13)</f>
        <v>53772</v>
      </c>
      <c r="F14" s="313">
        <f>SUM(F6:F13)</f>
        <v>39442</v>
      </c>
      <c r="G14" s="313">
        <f>SUM(G6:G13)</f>
        <v>0</v>
      </c>
      <c r="H14" s="313">
        <f>SUM(H6:H13)</f>
        <v>49885</v>
      </c>
      <c r="I14" s="314"/>
      <c r="J14" s="314"/>
      <c r="K14" s="315">
        <v>53774</v>
      </c>
      <c r="L14" s="309">
        <f t="shared" si="0"/>
        <v>-2</v>
      </c>
    </row>
    <row r="17" spans="7:9" ht="23.25" x14ac:dyDescent="0.35">
      <c r="G17" s="316"/>
    </row>
    <row r="19" spans="7:9" ht="23.25" x14ac:dyDescent="0.35">
      <c r="G19" s="317"/>
      <c r="H19" s="248" t="s">
        <v>188</v>
      </c>
      <c r="I19" s="317"/>
    </row>
  </sheetData>
  <mergeCells count="6">
    <mergeCell ref="A14:D14"/>
    <mergeCell ref="A1:H1"/>
    <mergeCell ref="A2:H2"/>
    <mergeCell ref="G3:H3"/>
    <mergeCell ref="B6:B13"/>
    <mergeCell ref="C6:C13"/>
  </mergeCells>
  <pageMargins left="0.98425196850393704" right="0" top="0.70866141732283472" bottom="0" header="0" footer="0"/>
  <pageSetup paperSize="9" scale="10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7405-BD43-44D5-B0F8-ACEC2AB6130B}">
  <sheetPr>
    <tabColor theme="9" tint="-0.249977111117893"/>
    <pageSetUpPr fitToPage="1"/>
  </sheetPr>
  <dimension ref="A1:Z25"/>
  <sheetViews>
    <sheetView zoomScaleNormal="100" zoomScaleSheetLayoutView="85" workbookViewId="0">
      <selection activeCell="G26" sqref="G26"/>
    </sheetView>
  </sheetViews>
  <sheetFormatPr defaultColWidth="9.140625" defaultRowHeight="15" x14ac:dyDescent="0.25"/>
  <cols>
    <col min="1" max="1" width="19.28515625" style="51" customWidth="1"/>
    <col min="2" max="2" width="10.28515625" style="51" customWidth="1"/>
    <col min="3" max="3" width="12.7109375" style="51" customWidth="1"/>
    <col min="4" max="4" width="12.140625" style="51" customWidth="1"/>
    <col min="5" max="5" width="11.5703125" style="51" customWidth="1"/>
    <col min="6" max="6" width="11.42578125" style="51" customWidth="1"/>
    <col min="7" max="7" width="11.85546875" style="51" customWidth="1"/>
    <col min="8" max="8" width="8.7109375" style="51" customWidth="1"/>
    <col min="9" max="9" width="12.85546875" style="51" customWidth="1"/>
    <col min="10" max="10" width="10.42578125" style="51" customWidth="1"/>
    <col min="11" max="11" width="9.28515625" style="51" bestFit="1" customWidth="1"/>
    <col min="12" max="12" width="8.42578125" style="51" customWidth="1"/>
    <col min="13" max="13" width="9.28515625" style="51" bestFit="1" customWidth="1"/>
    <col min="14" max="14" width="9.28515625" style="51" customWidth="1"/>
    <col min="15" max="15" width="11.7109375" style="51" customWidth="1"/>
    <col min="16" max="16" width="13.7109375" style="51" customWidth="1"/>
    <col min="17" max="17" width="9.140625" style="51"/>
    <col min="18" max="21" width="9.28515625" style="51" bestFit="1" customWidth="1"/>
    <col min="22" max="23" width="9.140625" style="51"/>
    <col min="24" max="24" width="9.85546875" style="51" bestFit="1" customWidth="1"/>
    <col min="25" max="16384" width="9.140625" style="51"/>
  </cols>
  <sheetData>
    <row r="1" spans="1:26" ht="22.5" x14ac:dyDescent="0.25">
      <c r="A1" s="336" t="s">
        <v>41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26" ht="18.75" x14ac:dyDescent="0.25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338" t="s">
        <v>42</v>
      </c>
      <c r="O2" s="338"/>
      <c r="P2" s="51" t="s">
        <v>43</v>
      </c>
    </row>
    <row r="3" spans="1:26" ht="20.25" x14ac:dyDescent="0.25">
      <c r="A3" s="339" t="s">
        <v>44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</row>
    <row r="4" spans="1:26" ht="14.45" customHeight="1" x14ac:dyDescent="0.25">
      <c r="A4" s="340" t="s">
        <v>45</v>
      </c>
      <c r="B4" s="340" t="s">
        <v>46</v>
      </c>
      <c r="C4" s="335" t="s">
        <v>47</v>
      </c>
      <c r="D4" s="335" t="s">
        <v>48</v>
      </c>
      <c r="E4" s="335" t="s">
        <v>49</v>
      </c>
      <c r="F4" s="335" t="s">
        <v>50</v>
      </c>
      <c r="G4" s="331" t="s">
        <v>51</v>
      </c>
      <c r="H4" s="331"/>
      <c r="I4" s="331"/>
      <c r="J4" s="331" t="s">
        <v>52</v>
      </c>
      <c r="K4" s="331"/>
      <c r="L4" s="331"/>
      <c r="M4" s="331"/>
      <c r="N4" s="56"/>
      <c r="O4" s="332" t="s">
        <v>53</v>
      </c>
      <c r="P4" s="332" t="s">
        <v>54</v>
      </c>
    </row>
    <row r="5" spans="1:26" ht="33.75" customHeight="1" x14ac:dyDescent="0.25">
      <c r="A5" s="340"/>
      <c r="B5" s="340"/>
      <c r="C5" s="335"/>
      <c r="D5" s="335"/>
      <c r="E5" s="335"/>
      <c r="F5" s="335"/>
      <c r="G5" s="335" t="s">
        <v>55</v>
      </c>
      <c r="H5" s="335" t="s">
        <v>56</v>
      </c>
      <c r="I5" s="335" t="s">
        <v>57</v>
      </c>
      <c r="J5" s="331" t="s">
        <v>58</v>
      </c>
      <c r="K5" s="331" t="s">
        <v>59</v>
      </c>
      <c r="L5" s="331" t="s">
        <v>60</v>
      </c>
      <c r="M5" s="335" t="s">
        <v>61</v>
      </c>
      <c r="N5" s="333" t="s">
        <v>62</v>
      </c>
      <c r="O5" s="333"/>
      <c r="P5" s="333"/>
    </row>
    <row r="6" spans="1:26" ht="40.5" customHeight="1" x14ac:dyDescent="0.25">
      <c r="A6" s="340"/>
      <c r="B6" s="340"/>
      <c r="C6" s="335"/>
      <c r="D6" s="335"/>
      <c r="E6" s="335"/>
      <c r="F6" s="335"/>
      <c r="G6" s="335"/>
      <c r="H6" s="335"/>
      <c r="I6" s="335"/>
      <c r="J6" s="331"/>
      <c r="K6" s="331"/>
      <c r="L6" s="331"/>
      <c r="M6" s="335"/>
      <c r="N6" s="334"/>
      <c r="O6" s="334"/>
      <c r="P6" s="334"/>
    </row>
    <row r="7" spans="1:26" x14ac:dyDescent="0.25">
      <c r="A7" s="54">
        <v>1</v>
      </c>
      <c r="B7" s="55">
        <v>2</v>
      </c>
      <c r="C7" s="54">
        <v>3</v>
      </c>
      <c r="D7" s="55">
        <v>4</v>
      </c>
      <c r="E7" s="55">
        <v>5</v>
      </c>
      <c r="F7" s="55">
        <v>6</v>
      </c>
      <c r="G7" s="54">
        <v>7</v>
      </c>
      <c r="H7" s="55">
        <v>8</v>
      </c>
      <c r="I7" s="54">
        <v>9</v>
      </c>
      <c r="J7" s="55">
        <v>10</v>
      </c>
      <c r="K7" s="54">
        <v>11</v>
      </c>
      <c r="L7" s="55">
        <v>12</v>
      </c>
      <c r="M7" s="54">
        <v>13</v>
      </c>
      <c r="N7" s="54">
        <v>14</v>
      </c>
      <c r="O7" s="54">
        <v>15</v>
      </c>
      <c r="P7" s="54">
        <v>16</v>
      </c>
    </row>
    <row r="8" spans="1:26" ht="36" customHeight="1" x14ac:dyDescent="0.25">
      <c r="A8" s="57" t="s">
        <v>63</v>
      </c>
      <c r="B8" s="58">
        <v>45658</v>
      </c>
      <c r="C8" s="59">
        <f>('[44]3'!H34)/100+('[44]15'!E23)/100*5%+1.06+4.09</f>
        <v>15.766664060000002</v>
      </c>
      <c r="D8" s="60">
        <v>0</v>
      </c>
      <c r="E8" s="60">
        <v>0</v>
      </c>
      <c r="F8" s="60">
        <v>1.859E-3</v>
      </c>
      <c r="G8" s="60">
        <v>0</v>
      </c>
      <c r="H8" s="60">
        <v>0</v>
      </c>
      <c r="I8" s="60">
        <v>0</v>
      </c>
      <c r="J8" s="60">
        <v>0</v>
      </c>
      <c r="K8" s="61">
        <v>0</v>
      </c>
      <c r="L8" s="61">
        <v>0</v>
      </c>
      <c r="M8" s="61">
        <v>0</v>
      </c>
      <c r="N8" s="61">
        <v>0</v>
      </c>
      <c r="O8" s="60">
        <f>D8+E8+F8+G8+H8+I8+J8+K8+L8+M8+N8</f>
        <v>1.859E-3</v>
      </c>
      <c r="P8" s="62">
        <f>(O8/C8)*100</f>
        <v>1.17906996237478E-2</v>
      </c>
      <c r="X8" s="51">
        <f>4400*1200</f>
        <v>5280000</v>
      </c>
      <c r="Y8" s="51">
        <v>45</v>
      </c>
      <c r="Z8" s="51">
        <f>+X8-4500000</f>
        <v>780000</v>
      </c>
    </row>
    <row r="9" spans="1:26" ht="36" customHeight="1" x14ac:dyDescent="0.25">
      <c r="A9" s="329" t="s">
        <v>58</v>
      </c>
      <c r="B9" s="330"/>
      <c r="C9" s="62">
        <f>SUM(C8:C8)</f>
        <v>15.766664060000002</v>
      </c>
      <c r="D9" s="62">
        <f>SUM(D8:D8)</f>
        <v>0</v>
      </c>
      <c r="E9" s="62">
        <f>SUM(E8:E8)</f>
        <v>0</v>
      </c>
      <c r="F9" s="62">
        <f>SUM(F8:F8)</f>
        <v>1.859E-3</v>
      </c>
      <c r="G9" s="62">
        <f>SUM(G8:G8)</f>
        <v>0</v>
      </c>
      <c r="H9" s="62">
        <v>0</v>
      </c>
      <c r="I9" s="62">
        <f t="shared" ref="I9:N9" si="0">SUM(I8:I8)</f>
        <v>0</v>
      </c>
      <c r="J9" s="62">
        <f t="shared" si="0"/>
        <v>0</v>
      </c>
      <c r="K9" s="62">
        <f t="shared" si="0"/>
        <v>0</v>
      </c>
      <c r="L9" s="62">
        <f t="shared" si="0"/>
        <v>0</v>
      </c>
      <c r="M9" s="62">
        <f t="shared" si="0"/>
        <v>0</v>
      </c>
      <c r="N9" s="62">
        <f t="shared" si="0"/>
        <v>0</v>
      </c>
      <c r="O9" s="62">
        <f>+D9+E9+F9+G9+I9+J9</f>
        <v>1.859E-3</v>
      </c>
      <c r="P9" s="63">
        <f>O9/C9*100</f>
        <v>1.17906996237478E-2</v>
      </c>
    </row>
    <row r="10" spans="1:26" x14ac:dyDescent="0.25">
      <c r="C10" s="64"/>
    </row>
    <row r="11" spans="1:26" x14ac:dyDescent="0.25">
      <c r="C11" s="64"/>
    </row>
    <row r="12" spans="1:26" x14ac:dyDescent="0.25">
      <c r="C12" s="64"/>
      <c r="O12" s="65"/>
    </row>
    <row r="13" spans="1:26" ht="15.75" x14ac:dyDescent="0.25">
      <c r="C13" s="66" t="s">
        <v>64</v>
      </c>
      <c r="D13" s="67" t="s">
        <v>65</v>
      </c>
      <c r="L13" s="65"/>
      <c r="O13" s="65"/>
    </row>
    <row r="14" spans="1:26" x14ac:dyDescent="0.25">
      <c r="C14" s="67"/>
      <c r="D14" s="67" t="s">
        <v>66</v>
      </c>
    </row>
    <row r="15" spans="1:26" x14ac:dyDescent="0.25">
      <c r="C15" s="67"/>
      <c r="D15" s="67" t="s">
        <v>67</v>
      </c>
    </row>
    <row r="17" spans="3:16" x14ac:dyDescent="0.25">
      <c r="P17" s="51">
        <v>11.85</v>
      </c>
    </row>
    <row r="18" spans="3:16" x14ac:dyDescent="0.25">
      <c r="C18" s="51">
        <v>4.5090111647000004</v>
      </c>
      <c r="P18" s="65">
        <f>+O9-P17</f>
        <v>-11.848141</v>
      </c>
    </row>
    <row r="19" spans="3:16" x14ac:dyDescent="0.25">
      <c r="C19" s="65"/>
    </row>
    <row r="21" spans="3:16" x14ac:dyDescent="0.25">
      <c r="K21" s="51">
        <v>13.58</v>
      </c>
    </row>
    <row r="22" spans="3:16" x14ac:dyDescent="0.25">
      <c r="K22" s="65">
        <v>1.0551723299999995</v>
      </c>
    </row>
    <row r="23" spans="3:16" x14ac:dyDescent="0.25">
      <c r="K23" s="51">
        <v>1.1299999999999999</v>
      </c>
    </row>
    <row r="24" spans="3:16" x14ac:dyDescent="0.25">
      <c r="K24" s="65">
        <f>+K21+K22+K23</f>
        <v>15.765172329999999</v>
      </c>
    </row>
    <row r="25" spans="3:16" x14ac:dyDescent="0.25">
      <c r="K25" s="65">
        <f>+K24-C8</f>
        <v>-1.4917300000032441E-3</v>
      </c>
    </row>
  </sheetData>
  <mergeCells count="22">
    <mergeCell ref="A1:P1"/>
    <mergeCell ref="N2:O2"/>
    <mergeCell ref="A3:P3"/>
    <mergeCell ref="A4:A6"/>
    <mergeCell ref="B4:B6"/>
    <mergeCell ref="C4:C6"/>
    <mergeCell ref="D4:D6"/>
    <mergeCell ref="E4:E6"/>
    <mergeCell ref="F4:F6"/>
    <mergeCell ref="G4:I4"/>
    <mergeCell ref="N5:N6"/>
    <mergeCell ref="A9:B9"/>
    <mergeCell ref="J4:M4"/>
    <mergeCell ref="O4:O6"/>
    <mergeCell ref="P4:P6"/>
    <mergeCell ref="G5:G6"/>
    <mergeCell ref="H5:H6"/>
    <mergeCell ref="I5:I6"/>
    <mergeCell ref="J5:J6"/>
    <mergeCell ref="K5:K6"/>
    <mergeCell ref="L5:L6"/>
    <mergeCell ref="M5:M6"/>
  </mergeCells>
  <pageMargins left="0.39370078740157483" right="0" top="0.63" bottom="0" header="0" footer="0"/>
  <pageSetup paperSize="9" scale="77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F6E3-2455-48D3-AB19-9C820D44A7AC}">
  <sheetPr>
    <tabColor theme="9" tint="-0.249977111117893"/>
    <pageSetUpPr fitToPage="1"/>
  </sheetPr>
  <dimension ref="B1:AI15"/>
  <sheetViews>
    <sheetView zoomScale="90" zoomScaleNormal="90" zoomScaleSheetLayoutView="70" workbookViewId="0">
      <selection activeCell="R12" sqref="R12"/>
    </sheetView>
  </sheetViews>
  <sheetFormatPr defaultColWidth="9.140625" defaultRowHeight="15" x14ac:dyDescent="0.25"/>
  <cols>
    <col min="1" max="1" width="4.28515625" style="69" customWidth="1"/>
    <col min="2" max="2" width="12" style="69" customWidth="1"/>
    <col min="3" max="3" width="21.28515625" style="69" bestFit="1" customWidth="1"/>
    <col min="4" max="5" width="8.28515625" style="69" bestFit="1" customWidth="1"/>
    <col min="6" max="6" width="7.7109375" style="74" bestFit="1" customWidth="1"/>
    <col min="7" max="7" width="6.7109375" style="69" bestFit="1" customWidth="1"/>
    <col min="8" max="8" width="6.5703125" style="74" customWidth="1"/>
    <col min="9" max="9" width="7.7109375" style="69" bestFit="1" customWidth="1"/>
    <col min="10" max="10" width="9" style="74" customWidth="1"/>
    <col min="11" max="11" width="7.7109375" style="69" bestFit="1" customWidth="1"/>
    <col min="12" max="12" width="9.140625" style="74" bestFit="1" customWidth="1"/>
    <col min="13" max="13" width="8.28515625" style="69" bestFit="1" customWidth="1"/>
    <col min="14" max="14" width="9.140625" style="74" bestFit="1" customWidth="1"/>
    <col min="15" max="15" width="7.7109375" style="69" bestFit="1" customWidth="1"/>
    <col min="16" max="16" width="8.28515625" style="74" bestFit="1" customWidth="1"/>
    <col min="17" max="17" width="6.7109375" style="69" bestFit="1" customWidth="1"/>
    <col min="18" max="18" width="7.5703125" style="74" bestFit="1" customWidth="1"/>
    <col min="19" max="19" width="7.85546875" style="69" customWidth="1"/>
    <col min="20" max="20" width="7.5703125" style="74" bestFit="1" customWidth="1"/>
    <col min="21" max="21" width="9.85546875" style="69" bestFit="1" customWidth="1"/>
    <col min="22" max="22" width="5.28515625" style="74" bestFit="1" customWidth="1"/>
    <col min="23" max="23" width="8.5703125" style="69" customWidth="1"/>
    <col min="24" max="24" width="12.7109375" style="74" bestFit="1" customWidth="1"/>
    <col min="25" max="25" width="13.140625" style="69" bestFit="1" customWidth="1"/>
    <col min="26" max="26" width="12.85546875" style="69" bestFit="1" customWidth="1"/>
    <col min="27" max="27" width="9.140625" style="77"/>
    <col min="28" max="28" width="14.85546875" style="77" customWidth="1"/>
    <col min="29" max="29" width="13.140625" style="77" customWidth="1"/>
    <col min="30" max="30" width="9.140625" style="77"/>
    <col min="31" max="31" width="12.7109375" style="77" customWidth="1"/>
    <col min="32" max="32" width="11.28515625" style="77" customWidth="1"/>
    <col min="33" max="16384" width="9.140625" style="69"/>
  </cols>
  <sheetData>
    <row r="1" spans="2:35" ht="67.5" customHeight="1" x14ac:dyDescent="0.25">
      <c r="B1" s="343" t="s">
        <v>68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68"/>
      <c r="AB1" s="68"/>
      <c r="AC1" s="68"/>
      <c r="AD1" s="68"/>
      <c r="AE1" s="68"/>
      <c r="AF1" s="68"/>
    </row>
    <row r="2" spans="2:35" ht="20.25" x14ac:dyDescent="0.25">
      <c r="C2" s="70"/>
      <c r="D2" s="70"/>
      <c r="E2" s="70"/>
      <c r="F2" s="71"/>
      <c r="G2" s="72"/>
      <c r="H2" s="71"/>
      <c r="I2" s="72"/>
      <c r="J2" s="71"/>
      <c r="K2" s="70"/>
      <c r="L2" s="73"/>
      <c r="M2" s="70"/>
      <c r="N2" s="73"/>
      <c r="P2" s="73"/>
      <c r="Q2" s="70"/>
      <c r="T2" s="344" t="s">
        <v>69</v>
      </c>
      <c r="U2" s="344"/>
      <c r="V2" s="344"/>
      <c r="W2" s="76" t="s">
        <v>70</v>
      </c>
      <c r="AA2" s="68"/>
      <c r="AB2" s="68"/>
      <c r="AC2" s="68"/>
      <c r="AD2" s="68"/>
      <c r="AE2" s="68"/>
      <c r="AF2" s="68"/>
    </row>
    <row r="3" spans="2:35" ht="33" customHeight="1" x14ac:dyDescent="0.25">
      <c r="B3" s="345" t="s">
        <v>71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</row>
    <row r="4" spans="2:35" ht="84" customHeight="1" x14ac:dyDescent="0.25">
      <c r="B4" s="346" t="s">
        <v>45</v>
      </c>
      <c r="C4" s="346" t="s">
        <v>72</v>
      </c>
      <c r="D4" s="346" t="s">
        <v>73</v>
      </c>
      <c r="E4" s="346" t="s">
        <v>74</v>
      </c>
      <c r="F4" s="341" t="s">
        <v>75</v>
      </c>
      <c r="G4" s="342"/>
      <c r="H4" s="341" t="s">
        <v>76</v>
      </c>
      <c r="I4" s="342"/>
      <c r="J4" s="341" t="s">
        <v>77</v>
      </c>
      <c r="K4" s="342"/>
      <c r="L4" s="341" t="s">
        <v>78</v>
      </c>
      <c r="M4" s="342"/>
      <c r="N4" s="341" t="s">
        <v>79</v>
      </c>
      <c r="O4" s="342"/>
      <c r="P4" s="341" t="s">
        <v>80</v>
      </c>
      <c r="Q4" s="342"/>
      <c r="R4" s="341" t="s">
        <v>81</v>
      </c>
      <c r="S4" s="342"/>
      <c r="T4" s="341" t="s">
        <v>82</v>
      </c>
      <c r="U4" s="342"/>
      <c r="V4" s="341" t="s">
        <v>83</v>
      </c>
      <c r="W4" s="342"/>
      <c r="X4" s="341" t="s">
        <v>84</v>
      </c>
      <c r="Y4" s="342"/>
      <c r="Z4" s="346" t="s">
        <v>85</v>
      </c>
    </row>
    <row r="5" spans="2:35" ht="45" customHeight="1" x14ac:dyDescent="0.25">
      <c r="B5" s="347"/>
      <c r="C5" s="347"/>
      <c r="D5" s="347"/>
      <c r="E5" s="347"/>
      <c r="F5" s="79" t="s">
        <v>86</v>
      </c>
      <c r="G5" s="80" t="s">
        <v>87</v>
      </c>
      <c r="H5" s="79" t="s">
        <v>86</v>
      </c>
      <c r="I5" s="80" t="s">
        <v>87</v>
      </c>
      <c r="J5" s="79" t="s">
        <v>86</v>
      </c>
      <c r="K5" s="80" t="s">
        <v>87</v>
      </c>
      <c r="L5" s="79" t="s">
        <v>86</v>
      </c>
      <c r="M5" s="80" t="s">
        <v>87</v>
      </c>
      <c r="N5" s="79" t="s">
        <v>86</v>
      </c>
      <c r="O5" s="80" t="s">
        <v>87</v>
      </c>
      <c r="P5" s="79" t="s">
        <v>86</v>
      </c>
      <c r="Q5" s="80" t="s">
        <v>87</v>
      </c>
      <c r="R5" s="79" t="s">
        <v>86</v>
      </c>
      <c r="S5" s="80" t="s">
        <v>87</v>
      </c>
      <c r="T5" s="79" t="s">
        <v>86</v>
      </c>
      <c r="U5" s="80" t="s">
        <v>87</v>
      </c>
      <c r="V5" s="79" t="s">
        <v>86</v>
      </c>
      <c r="W5" s="80" t="s">
        <v>87</v>
      </c>
      <c r="X5" s="79" t="s">
        <v>86</v>
      </c>
      <c r="Y5" s="80" t="s">
        <v>87</v>
      </c>
      <c r="Z5" s="347"/>
    </row>
    <row r="6" spans="2:35" ht="42.75" x14ac:dyDescent="0.25">
      <c r="B6" s="78">
        <v>1</v>
      </c>
      <c r="C6" s="78">
        <v>2</v>
      </c>
      <c r="D6" s="78">
        <v>3</v>
      </c>
      <c r="E6" s="78">
        <v>4</v>
      </c>
      <c r="F6" s="81">
        <v>5</v>
      </c>
      <c r="G6" s="78">
        <v>6</v>
      </c>
      <c r="H6" s="81">
        <v>7</v>
      </c>
      <c r="I6" s="78">
        <v>8</v>
      </c>
      <c r="J6" s="81">
        <v>9</v>
      </c>
      <c r="K6" s="78">
        <v>10</v>
      </c>
      <c r="L6" s="81">
        <v>11</v>
      </c>
      <c r="M6" s="78">
        <v>12</v>
      </c>
      <c r="N6" s="81">
        <v>13</v>
      </c>
      <c r="O6" s="78">
        <v>14</v>
      </c>
      <c r="P6" s="81">
        <v>15</v>
      </c>
      <c r="Q6" s="78">
        <v>16</v>
      </c>
      <c r="R6" s="81">
        <v>17</v>
      </c>
      <c r="S6" s="78">
        <v>18</v>
      </c>
      <c r="T6" s="81">
        <v>19</v>
      </c>
      <c r="U6" s="78">
        <v>20</v>
      </c>
      <c r="V6" s="81">
        <v>21</v>
      </c>
      <c r="W6" s="78">
        <v>22</v>
      </c>
      <c r="X6" s="81" t="s">
        <v>88</v>
      </c>
      <c r="Y6" s="78" t="s">
        <v>89</v>
      </c>
      <c r="Z6" s="78" t="s">
        <v>90</v>
      </c>
      <c r="AB6" s="82">
        <f>[45]DVG!$H$50</f>
        <v>0</v>
      </c>
    </row>
    <row r="7" spans="2:35" s="93" customFormat="1" ht="33.75" customHeight="1" x14ac:dyDescent="0.25">
      <c r="B7" s="83" t="s">
        <v>8</v>
      </c>
      <c r="C7" s="84">
        <v>45658</v>
      </c>
      <c r="D7" s="85">
        <v>43.181347717000001</v>
      </c>
      <c r="E7" s="85">
        <v>43.181347717000001</v>
      </c>
      <c r="F7" s="86">
        <v>0</v>
      </c>
      <c r="G7" s="87">
        <v>0</v>
      </c>
      <c r="H7" s="86">
        <v>0</v>
      </c>
      <c r="I7" s="87">
        <v>0</v>
      </c>
      <c r="J7" s="86">
        <v>0</v>
      </c>
      <c r="K7" s="87">
        <v>0</v>
      </c>
      <c r="L7" s="86">
        <v>0</v>
      </c>
      <c r="M7" s="87">
        <v>0</v>
      </c>
      <c r="N7" s="86">
        <v>0</v>
      </c>
      <c r="O7" s="87">
        <v>0</v>
      </c>
      <c r="P7" s="86">
        <v>0</v>
      </c>
      <c r="Q7" s="87">
        <v>0</v>
      </c>
      <c r="R7" s="86">
        <v>0</v>
      </c>
      <c r="S7" s="88">
        <v>0</v>
      </c>
      <c r="T7" s="89">
        <f>+'[44]7A'!Q26</f>
        <v>7798</v>
      </c>
      <c r="U7" s="90">
        <f>+'[44]7A'!R26</f>
        <v>1.1333749999999998</v>
      </c>
      <c r="V7" s="86">
        <v>5</v>
      </c>
      <c r="W7" s="87">
        <v>6.8867800000000007E-2</v>
      </c>
      <c r="X7" s="86">
        <f>F7+H7+J7+L7+N7+P7+R7+T7+V7</f>
        <v>7803</v>
      </c>
      <c r="Y7" s="87">
        <f>G7+I7+K7+M7+O7+Q7+S7+U7+W7</f>
        <v>1.2022427999999998</v>
      </c>
      <c r="Z7" s="87">
        <f>E7-Y7</f>
        <v>41.979104917000001</v>
      </c>
      <c r="AA7" s="91">
        <f>28.93-29.15</f>
        <v>-0.21999999999999886</v>
      </c>
      <c r="AB7" s="92"/>
      <c r="AC7" s="92">
        <f>AA7-AB7</f>
        <v>-0.21999999999999886</v>
      </c>
      <c r="AD7" s="91">
        <f>Q7+S7</f>
        <v>0</v>
      </c>
      <c r="AE7" s="91">
        <f>(+[45]HRR!$AF$225+[45]HRR!$AF$226+[45]HRR!$AF$230)/10000000</f>
        <v>9.1607614999999978</v>
      </c>
      <c r="AF7" s="91">
        <f>AD7-AE7</f>
        <v>-9.1607614999999978</v>
      </c>
      <c r="AH7" s="92">
        <f>+R7-AC7</f>
        <v>0.21999999999999886</v>
      </c>
      <c r="AI7" s="91">
        <f>+S7-AF7</f>
        <v>9.1607614999999978</v>
      </c>
    </row>
    <row r="8" spans="2:35" x14ac:dyDescent="0.25">
      <c r="L8" s="74">
        <v>39874</v>
      </c>
      <c r="Y8" s="94">
        <f>+M7+O7+S7+U7+W7</f>
        <v>1.2022427999999998</v>
      </c>
    </row>
    <row r="10" spans="2:35" ht="21" x14ac:dyDescent="0.35">
      <c r="C10" s="95" t="s">
        <v>91</v>
      </c>
      <c r="D10" s="96" t="s">
        <v>92</v>
      </c>
      <c r="E10" s="51"/>
      <c r="F10" s="51"/>
    </row>
    <row r="11" spans="2:35" ht="21" x14ac:dyDescent="0.35">
      <c r="C11" s="95" t="s">
        <v>93</v>
      </c>
      <c r="D11" s="96" t="s">
        <v>94</v>
      </c>
      <c r="E11" s="96"/>
      <c r="F11" s="97"/>
      <c r="Y11" s="69">
        <v>587543602.60000002</v>
      </c>
    </row>
    <row r="12" spans="2:35" ht="21" x14ac:dyDescent="0.35">
      <c r="C12" s="95" t="s">
        <v>95</v>
      </c>
      <c r="D12" s="96" t="s">
        <v>94</v>
      </c>
      <c r="E12" s="96"/>
      <c r="F12" s="97"/>
    </row>
    <row r="13" spans="2:35" ht="21" x14ac:dyDescent="0.35">
      <c r="C13" s="95" t="s">
        <v>96</v>
      </c>
      <c r="D13" s="96" t="s">
        <v>94</v>
      </c>
      <c r="E13" s="96"/>
      <c r="F13" s="97"/>
    </row>
    <row r="14" spans="2:35" ht="21" x14ac:dyDescent="0.35">
      <c r="C14" s="95" t="s">
        <v>81</v>
      </c>
      <c r="D14" s="96" t="s">
        <v>94</v>
      </c>
      <c r="E14" s="96"/>
      <c r="F14" s="97"/>
      <c r="O14" s="69">
        <v>42.83</v>
      </c>
    </row>
    <row r="15" spans="2:35" ht="21" x14ac:dyDescent="0.35">
      <c r="C15" s="95" t="s">
        <v>97</v>
      </c>
      <c r="D15" s="96" t="s">
        <v>98</v>
      </c>
      <c r="E15" s="96"/>
      <c r="F15" s="97"/>
      <c r="O15" s="94">
        <f>+O14-E7</f>
        <v>-0.351347717000003</v>
      </c>
    </row>
  </sheetData>
  <mergeCells count="18">
    <mergeCell ref="P4:Q4"/>
    <mergeCell ref="R4:S4"/>
    <mergeCell ref="T4:U4"/>
    <mergeCell ref="V4:W4"/>
    <mergeCell ref="B1:Z1"/>
    <mergeCell ref="T2:V2"/>
    <mergeCell ref="B3:Z3"/>
    <mergeCell ref="B4:B5"/>
    <mergeCell ref="C4:C5"/>
    <mergeCell ref="D4:D5"/>
    <mergeCell ref="E4:E5"/>
    <mergeCell ref="F4:G4"/>
    <mergeCell ref="H4:I4"/>
    <mergeCell ref="J4:K4"/>
    <mergeCell ref="X4:Y4"/>
    <mergeCell ref="Z4:Z5"/>
    <mergeCell ref="L4:M4"/>
    <mergeCell ref="N4:O4"/>
  </mergeCells>
  <pageMargins left="0.31496062992125984" right="0.15748031496062992" top="0.27559055118110237" bottom="0.27559055118110237" header="0.31496062992125984" footer="0.31496062992125984"/>
  <pageSetup paperSize="9" scale="62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76361-3B30-4FE4-879C-C8BCD3A4BE00}">
  <sheetPr>
    <tabColor rgb="FFFFFF00"/>
    <pageSetUpPr fitToPage="1"/>
  </sheetPr>
  <dimension ref="A1:AJ92"/>
  <sheetViews>
    <sheetView zoomScaleNormal="100" workbookViewId="0">
      <selection activeCell="AA15" sqref="AA15"/>
    </sheetView>
  </sheetViews>
  <sheetFormatPr defaultRowHeight="15" customHeight="1" zeroHeight="1" x14ac:dyDescent="0.25"/>
  <cols>
    <col min="1" max="1" width="6.140625" customWidth="1"/>
    <col min="2" max="2" width="7.5703125" customWidth="1"/>
    <col min="3" max="3" width="19" customWidth="1"/>
    <col min="4" max="4" width="11.85546875" customWidth="1"/>
    <col min="5" max="5" width="12.140625" customWidth="1"/>
    <col min="6" max="6" width="12.140625" bestFit="1" customWidth="1"/>
    <col min="7" max="8" width="12.85546875" bestFit="1" customWidth="1"/>
    <col min="9" max="9" width="8.28515625" bestFit="1" customWidth="1"/>
    <col min="10" max="10" width="6.85546875" bestFit="1" customWidth="1"/>
    <col min="11" max="11" width="8.140625" bestFit="1" customWidth="1"/>
    <col min="12" max="12" width="6.85546875" bestFit="1" customWidth="1"/>
    <col min="13" max="13" width="9.140625" bestFit="1" customWidth="1"/>
    <col min="14" max="14" width="6.85546875" bestFit="1" customWidth="1"/>
    <col min="15" max="15" width="10.5703125" style="125" bestFit="1" customWidth="1"/>
    <col min="16" max="16" width="12.7109375" style="125" bestFit="1" customWidth="1"/>
    <col min="17" max="17" width="13.140625" style="125" bestFit="1" customWidth="1"/>
    <col min="18" max="18" width="7.5703125" style="126" bestFit="1" customWidth="1"/>
    <col min="19" max="19" width="13" bestFit="1" customWidth="1"/>
    <col min="20" max="20" width="12.7109375" bestFit="1" customWidth="1"/>
    <col min="21" max="21" width="13" bestFit="1" customWidth="1"/>
    <col min="22" max="22" width="6.140625" bestFit="1" customWidth="1"/>
    <col min="23" max="23" width="14.7109375" hidden="1" customWidth="1"/>
    <col min="24" max="24" width="14.140625" hidden="1" customWidth="1"/>
    <col min="25" max="25" width="14.7109375" hidden="1" customWidth="1"/>
    <col min="26" max="26" width="14.140625" hidden="1" customWidth="1"/>
    <col min="27" max="27" width="10" bestFit="1" customWidth="1"/>
    <col min="28" max="28" width="10.5703125" customWidth="1"/>
    <col min="29" max="29" width="9.140625" customWidth="1"/>
    <col min="30" max="30" width="10.85546875" customWidth="1"/>
    <col min="31" max="31" width="13.5703125" customWidth="1"/>
    <col min="32" max="36" width="9.140625" customWidth="1"/>
  </cols>
  <sheetData>
    <row r="1" spans="1:36" ht="23.25" x14ac:dyDescent="0.25">
      <c r="B1" s="367" t="s">
        <v>99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98"/>
      <c r="X1" s="98"/>
      <c r="Y1" s="98"/>
      <c r="Z1" s="98"/>
    </row>
    <row r="2" spans="1:36" ht="23.25" customHeight="1" x14ac:dyDescent="0.25">
      <c r="B2" s="99" t="s">
        <v>100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1"/>
      <c r="P2" s="101"/>
      <c r="Q2" s="101"/>
      <c r="R2" s="102"/>
      <c r="S2" s="100"/>
      <c r="T2" s="368" t="s">
        <v>101</v>
      </c>
      <c r="U2" s="368"/>
      <c r="V2" s="368"/>
      <c r="W2" s="100"/>
      <c r="X2" s="100"/>
      <c r="Y2" s="100"/>
      <c r="Z2" s="100"/>
    </row>
    <row r="3" spans="1:36" ht="99" customHeight="1" x14ac:dyDescent="0.25">
      <c r="B3" s="369" t="s">
        <v>102</v>
      </c>
      <c r="C3" s="370"/>
      <c r="D3" s="373" t="s">
        <v>103</v>
      </c>
      <c r="E3" s="354" t="s">
        <v>73</v>
      </c>
      <c r="F3" s="354" t="s">
        <v>104</v>
      </c>
      <c r="G3" s="354" t="s">
        <v>105</v>
      </c>
      <c r="H3" s="354" t="s">
        <v>91</v>
      </c>
      <c r="I3" s="360" t="s">
        <v>106</v>
      </c>
      <c r="J3" s="360"/>
      <c r="K3" s="360" t="s">
        <v>75</v>
      </c>
      <c r="L3" s="360"/>
      <c r="M3" s="351" t="s">
        <v>76</v>
      </c>
      <c r="N3" s="351"/>
      <c r="O3" s="363" t="s">
        <v>107</v>
      </c>
      <c r="P3" s="363"/>
      <c r="Q3" s="364" t="s">
        <v>108</v>
      </c>
      <c r="R3" s="364"/>
      <c r="S3" s="365" t="s">
        <v>109</v>
      </c>
      <c r="T3" s="366"/>
      <c r="U3" s="361" t="s">
        <v>110</v>
      </c>
      <c r="V3" s="362"/>
      <c r="W3" s="360" t="s">
        <v>111</v>
      </c>
      <c r="X3" s="360"/>
      <c r="Y3" s="360" t="s">
        <v>112</v>
      </c>
      <c r="Z3" s="360"/>
      <c r="AA3" s="360" t="s">
        <v>113</v>
      </c>
    </row>
    <row r="4" spans="1:36" ht="47.25" customHeight="1" x14ac:dyDescent="0.25">
      <c r="B4" s="371"/>
      <c r="C4" s="372"/>
      <c r="D4" s="374"/>
      <c r="E4" s="356"/>
      <c r="F4" s="356"/>
      <c r="G4" s="356"/>
      <c r="H4" s="356"/>
      <c r="I4" s="104" t="s">
        <v>114</v>
      </c>
      <c r="J4" s="103" t="s">
        <v>115</v>
      </c>
      <c r="K4" s="104" t="s">
        <v>114</v>
      </c>
      <c r="L4" s="103" t="s">
        <v>115</v>
      </c>
      <c r="M4" s="104" t="s">
        <v>114</v>
      </c>
      <c r="N4" s="103" t="s">
        <v>115</v>
      </c>
      <c r="O4" s="105" t="s">
        <v>114</v>
      </c>
      <c r="P4" s="106" t="s">
        <v>115</v>
      </c>
      <c r="Q4" s="105" t="s">
        <v>114</v>
      </c>
      <c r="R4" s="107" t="s">
        <v>115</v>
      </c>
      <c r="S4" s="104" t="s">
        <v>114</v>
      </c>
      <c r="T4" s="103" t="s">
        <v>115</v>
      </c>
      <c r="U4" s="104" t="s">
        <v>114</v>
      </c>
      <c r="V4" s="103" t="s">
        <v>115</v>
      </c>
      <c r="W4" s="104" t="s">
        <v>116</v>
      </c>
      <c r="X4" s="104" t="s">
        <v>117</v>
      </c>
      <c r="Y4" s="104" t="s">
        <v>118</v>
      </c>
      <c r="Z4" s="104" t="s">
        <v>117</v>
      </c>
      <c r="AA4" s="360"/>
      <c r="AD4" t="s">
        <v>119</v>
      </c>
      <c r="AE4" t="s">
        <v>120</v>
      </c>
    </row>
    <row r="5" spans="1:36" ht="34.5" customHeight="1" x14ac:dyDescent="0.25">
      <c r="A5" t="s">
        <v>121</v>
      </c>
      <c r="B5" s="352" t="s">
        <v>31</v>
      </c>
      <c r="C5" s="353"/>
      <c r="D5" s="108">
        <v>40013</v>
      </c>
      <c r="E5" s="109">
        <v>15.666068695999998</v>
      </c>
      <c r="F5" s="109">
        <f>'[44]3'!K24/100</f>
        <v>1.331439</v>
      </c>
      <c r="G5" s="109">
        <f>'[44]3'!X24/100</f>
        <v>1.1771510000000001</v>
      </c>
      <c r="H5" s="109">
        <f>E5+F5-G5</f>
        <v>15.820356695999999</v>
      </c>
      <c r="I5" s="110">
        <v>0</v>
      </c>
      <c r="J5" s="109">
        <v>0</v>
      </c>
      <c r="K5" s="110">
        <v>0</v>
      </c>
      <c r="L5" s="109">
        <v>0</v>
      </c>
      <c r="M5" s="110">
        <v>0</v>
      </c>
      <c r="N5" s="109">
        <v>0</v>
      </c>
      <c r="O5" s="111">
        <f>'[44]16'!L14</f>
        <v>0</v>
      </c>
      <c r="P5" s="112">
        <f>('[44]16'!M14)/100</f>
        <v>8.863917100000758E-2</v>
      </c>
      <c r="Q5" s="111">
        <f>'[44]15'!R14</f>
        <v>6725</v>
      </c>
      <c r="R5" s="112">
        <f>('[44]15'!S14)/100</f>
        <v>1.1747407000000001</v>
      </c>
      <c r="S5" s="108">
        <f>+D5-I5-K5-M5-O5-Q5</f>
        <v>33288</v>
      </c>
      <c r="T5" s="109">
        <f>+H5-J5-L5-N5-P5-R5</f>
        <v>14.556976824999992</v>
      </c>
      <c r="U5" s="108">
        <f>I5+K5+M5+O5+Q5+S5</f>
        <v>40013</v>
      </c>
      <c r="V5" s="113">
        <f>J5+L5+N5+P5+R5+T5</f>
        <v>15.820356696000001</v>
      </c>
      <c r="W5" s="113"/>
      <c r="X5" s="114" t="b">
        <f>E5=W5</f>
        <v>0</v>
      </c>
      <c r="Y5" s="114"/>
      <c r="Z5" s="114" t="b">
        <f>H5=Y5</f>
        <v>0</v>
      </c>
      <c r="AA5" s="114" t="b">
        <f>H5=V5</f>
        <v>1</v>
      </c>
      <c r="AB5" s="115">
        <f>+E5+F5-G5</f>
        <v>15.820356695999999</v>
      </c>
      <c r="AD5" s="113">
        <f>+'[46]R-Format'!$H$198</f>
        <v>235.63308880000005</v>
      </c>
      <c r="AE5" s="113">
        <f>+'[46]R-Format'!$I$198</f>
        <v>729.51012520000006</v>
      </c>
      <c r="AF5" s="115">
        <f>+AD5+AE5</f>
        <v>965.14321400000017</v>
      </c>
    </row>
    <row r="6" spans="1:36" ht="34.5" customHeight="1" x14ac:dyDescent="0.25">
      <c r="B6" s="352" t="s">
        <v>21</v>
      </c>
      <c r="C6" s="353"/>
      <c r="D6" s="108">
        <v>25</v>
      </c>
      <c r="E6" s="109">
        <v>1.5860000000000002E-3</v>
      </c>
      <c r="F6" s="109">
        <f>'[44]3'!K14/100</f>
        <v>2.4199999999999998E-3</v>
      </c>
      <c r="G6" s="109">
        <f>'[44]3'!X14/100</f>
        <v>1.0563E-3</v>
      </c>
      <c r="H6" s="109">
        <f t="shared" ref="H6:H25" si="0">E6+F6-G6</f>
        <v>2.9497E-3</v>
      </c>
      <c r="I6" s="110">
        <v>0</v>
      </c>
      <c r="J6" s="109">
        <v>0</v>
      </c>
      <c r="K6" s="110">
        <v>0</v>
      </c>
      <c r="L6" s="109">
        <v>0</v>
      </c>
      <c r="M6" s="110">
        <v>0</v>
      </c>
      <c r="N6" s="109">
        <v>0</v>
      </c>
      <c r="O6" s="111">
        <f>'[44]16'!L15</f>
        <v>0</v>
      </c>
      <c r="P6" s="112">
        <f>('[44]16'!M15)/100</f>
        <v>0</v>
      </c>
      <c r="Q6" s="111">
        <f>'[44]15'!R15</f>
        <v>2</v>
      </c>
      <c r="R6" s="112">
        <f>('[44]15'!S15)/100</f>
        <v>5.2170000000000005E-4</v>
      </c>
      <c r="S6" s="108">
        <f t="shared" ref="S6:S25" si="1">+D6-I6-K6-M6-O6-Q6</f>
        <v>23</v>
      </c>
      <c r="T6" s="109">
        <f t="shared" ref="T6:T25" si="2">+H6-J6-L6-N6-P6-R6</f>
        <v>2.428E-3</v>
      </c>
      <c r="U6" s="108">
        <f t="shared" ref="U6:V23" si="3">I6+K6+M6+O6+Q6+S6</f>
        <v>25</v>
      </c>
      <c r="V6" s="113">
        <f t="shared" si="3"/>
        <v>2.9497E-3</v>
      </c>
      <c r="W6" s="113"/>
      <c r="X6" s="114" t="b">
        <f t="shared" ref="X6:X26" si="4">E6=W6</f>
        <v>0</v>
      </c>
      <c r="Y6" s="114"/>
      <c r="Z6" s="114" t="b">
        <f t="shared" ref="Z6:Z26" si="5">H6=Y6</f>
        <v>0</v>
      </c>
      <c r="AA6" s="114" t="b">
        <f t="shared" ref="AA6:AA26" si="6">H6=V6</f>
        <v>1</v>
      </c>
      <c r="AB6" s="115">
        <f t="shared" ref="AB6:AB27" si="7">+E6+F6-G6</f>
        <v>2.9497E-3</v>
      </c>
      <c r="AD6" s="113">
        <f>+'[46]R-Format'!$H$199+'[46]R-Format'!$H$212</f>
        <v>7.3849099999999996</v>
      </c>
      <c r="AE6" s="113">
        <f>+'[46]R-Format'!$I$199+'[46]R-Format'!$I$212</f>
        <v>1.9571100000000001E-2</v>
      </c>
      <c r="AF6" s="115">
        <f t="shared" ref="AF6:AF26" si="8">+AD6+AE6</f>
        <v>7.4044810999999999</v>
      </c>
    </row>
    <row r="7" spans="1:36" ht="34.5" customHeight="1" x14ac:dyDescent="0.25">
      <c r="B7" s="352" t="s">
        <v>22</v>
      </c>
      <c r="C7" s="353"/>
      <c r="D7" s="108">
        <v>1818</v>
      </c>
      <c r="E7" s="109">
        <v>6.0772100000000023E-2</v>
      </c>
      <c r="F7" s="109">
        <f>'[44]3'!K15/100</f>
        <v>0.22880159999999999</v>
      </c>
      <c r="G7" s="109">
        <f>'[44]3'!X15/100</f>
        <v>0.21454139999999999</v>
      </c>
      <c r="H7" s="109">
        <f t="shared" si="0"/>
        <v>7.5032300000000052E-2</v>
      </c>
      <c r="I7" s="110">
        <v>0</v>
      </c>
      <c r="J7" s="109">
        <v>0</v>
      </c>
      <c r="K7" s="110">
        <v>0</v>
      </c>
      <c r="L7" s="109">
        <v>0</v>
      </c>
      <c r="M7" s="110">
        <v>0</v>
      </c>
      <c r="N7" s="109">
        <v>0</v>
      </c>
      <c r="O7" s="111">
        <f>'[44]16'!L16</f>
        <v>0</v>
      </c>
      <c r="P7" s="112">
        <f>('[44]16'!M16)/100</f>
        <v>3.2867999999999964E-3</v>
      </c>
      <c r="Q7" s="111">
        <f>'[44]15'!R16</f>
        <v>326</v>
      </c>
      <c r="R7" s="112">
        <f>('[44]15'!S16)/100</f>
        <v>6.3382999999999998E-3</v>
      </c>
      <c r="S7" s="108">
        <f t="shared" si="1"/>
        <v>1492</v>
      </c>
      <c r="T7" s="109">
        <f t="shared" si="2"/>
        <v>6.5407200000000054E-2</v>
      </c>
      <c r="U7" s="108">
        <f t="shared" si="3"/>
        <v>1818</v>
      </c>
      <c r="V7" s="113">
        <f t="shared" si="3"/>
        <v>7.5032300000000052E-2</v>
      </c>
      <c r="W7" s="113"/>
      <c r="X7" s="114" t="b">
        <f t="shared" si="4"/>
        <v>0</v>
      </c>
      <c r="Y7" s="114"/>
      <c r="Z7" s="114" t="b">
        <f t="shared" si="5"/>
        <v>0</v>
      </c>
      <c r="AA7" s="114" t="b">
        <f t="shared" si="6"/>
        <v>1</v>
      </c>
      <c r="AB7" s="115">
        <f t="shared" si="7"/>
        <v>7.5032300000000052E-2</v>
      </c>
      <c r="AD7" s="113">
        <f>+'[46]R-Format'!$H$200</f>
        <v>246.4510531</v>
      </c>
      <c r="AE7" s="113">
        <f>+'[46]R-Format'!$I$200</f>
        <v>0.97509600000000007</v>
      </c>
      <c r="AF7" s="115">
        <f t="shared" si="8"/>
        <v>247.4261491</v>
      </c>
    </row>
    <row r="8" spans="1:36" ht="34.5" customHeight="1" x14ac:dyDescent="0.25">
      <c r="B8" s="352" t="s">
        <v>122</v>
      </c>
      <c r="C8" s="353"/>
      <c r="D8" s="108">
        <v>17126</v>
      </c>
      <c r="E8" s="109">
        <v>-2.1176956000000011</v>
      </c>
      <c r="F8" s="109">
        <f>'[44]3'!K25/100</f>
        <v>9.0262545000000003</v>
      </c>
      <c r="G8" s="109">
        <f>'[44]3'!X25/100</f>
        <v>9.0259859000000002</v>
      </c>
      <c r="H8" s="109">
        <f t="shared" si="0"/>
        <v>-2.1174270000000011</v>
      </c>
      <c r="I8" s="110">
        <v>0</v>
      </c>
      <c r="J8" s="109">
        <v>0</v>
      </c>
      <c r="K8" s="110">
        <v>0</v>
      </c>
      <c r="L8" s="109">
        <v>0</v>
      </c>
      <c r="M8" s="110">
        <v>0</v>
      </c>
      <c r="N8" s="109">
        <v>0</v>
      </c>
      <c r="O8" s="111">
        <f>'[44]16'!L17</f>
        <v>0</v>
      </c>
      <c r="P8" s="112">
        <f>('[44]16'!M17)/100</f>
        <v>0</v>
      </c>
      <c r="Q8" s="111">
        <f>'[44]15'!R17</f>
        <v>14</v>
      </c>
      <c r="R8" s="112">
        <f>('[44]15'!S17)/100</f>
        <v>-2.7884099999999998E-2</v>
      </c>
      <c r="S8" s="108">
        <f t="shared" si="1"/>
        <v>17112</v>
      </c>
      <c r="T8" s="109">
        <f t="shared" si="2"/>
        <v>-2.089542900000001</v>
      </c>
      <c r="U8" s="108">
        <f t="shared" si="3"/>
        <v>17126</v>
      </c>
      <c r="V8" s="113">
        <f t="shared" si="3"/>
        <v>-2.1174270000000011</v>
      </c>
      <c r="W8" s="113"/>
      <c r="X8" s="114" t="b">
        <f t="shared" si="4"/>
        <v>0</v>
      </c>
      <c r="Y8" s="114"/>
      <c r="Z8" s="114" t="b">
        <f t="shared" si="5"/>
        <v>0</v>
      </c>
      <c r="AA8" s="114" t="b">
        <f t="shared" si="6"/>
        <v>1</v>
      </c>
      <c r="AB8" s="115">
        <f t="shared" si="7"/>
        <v>-2.1174270000000011</v>
      </c>
      <c r="AD8" s="113">
        <f>+'[46]R-Format'!$H$201+'[46]R-Format'!$H$202+'[46]R-Format'!$H$203+'[46]R-Format'!$H$204</f>
        <v>0.49456999999994194</v>
      </c>
      <c r="AE8" s="113">
        <f>+'[46]R-Format'!$I$201+'[46]R-Format'!$I$202+'[46]R-Format'!$I$203+'[46]R-Format'!$I$204</f>
        <v>3604.7839827999996</v>
      </c>
      <c r="AF8" s="115">
        <f t="shared" si="8"/>
        <v>3605.2785527999995</v>
      </c>
      <c r="AJ8" t="e">
        <f>+'[44]16'!#REF!/10000000</f>
        <v>#REF!</v>
      </c>
    </row>
    <row r="9" spans="1:36" ht="34.5" customHeight="1" x14ac:dyDescent="0.25">
      <c r="B9" s="352" t="s">
        <v>23</v>
      </c>
      <c r="C9" s="353"/>
      <c r="D9" s="108">
        <v>757</v>
      </c>
      <c r="E9" s="109">
        <v>0.130056</v>
      </c>
      <c r="F9" s="109">
        <f>'[44]3'!K16/100</f>
        <v>0.18418220000000002</v>
      </c>
      <c r="G9" s="109">
        <f>'[44]3'!X16/100</f>
        <v>0.11434649999999999</v>
      </c>
      <c r="H9" s="109">
        <f t="shared" si="0"/>
        <v>0.19989170000000003</v>
      </c>
      <c r="I9" s="110">
        <v>0</v>
      </c>
      <c r="J9" s="109">
        <v>0</v>
      </c>
      <c r="K9" s="110">
        <v>0</v>
      </c>
      <c r="L9" s="109">
        <v>0</v>
      </c>
      <c r="M9" s="110">
        <v>0</v>
      </c>
      <c r="N9" s="109">
        <v>0</v>
      </c>
      <c r="O9" s="111">
        <f>'[44]16'!L18</f>
        <v>0</v>
      </c>
      <c r="P9" s="112">
        <f>('[44]16'!M18)/100</f>
        <v>0</v>
      </c>
      <c r="Q9" s="111">
        <f>'[44]15'!R18</f>
        <v>300</v>
      </c>
      <c r="R9" s="112">
        <f>('[44]15'!S18)/100</f>
        <v>3.4526300000000003E-2</v>
      </c>
      <c r="S9" s="108">
        <f t="shared" si="1"/>
        <v>457</v>
      </c>
      <c r="T9" s="109">
        <f t="shared" si="2"/>
        <v>0.16536540000000002</v>
      </c>
      <c r="U9" s="108">
        <f t="shared" si="3"/>
        <v>757</v>
      </c>
      <c r="V9" s="113">
        <f t="shared" si="3"/>
        <v>0.19989170000000003</v>
      </c>
      <c r="W9" s="113"/>
      <c r="X9" s="114" t="b">
        <f t="shared" si="4"/>
        <v>0</v>
      </c>
      <c r="Y9" s="114"/>
      <c r="Z9" s="114" t="b">
        <f t="shared" si="5"/>
        <v>0</v>
      </c>
      <c r="AA9" s="114" t="b">
        <f t="shared" si="6"/>
        <v>1</v>
      </c>
      <c r="AB9" s="115">
        <f t="shared" si="7"/>
        <v>0.19989170000000003</v>
      </c>
      <c r="AD9" s="113">
        <f>+'[46]R-Format'!$H$205</f>
        <v>134.79956999999999</v>
      </c>
      <c r="AE9" s="113">
        <f>+'[46]R-Format'!$I$205</f>
        <v>0.3256945</v>
      </c>
      <c r="AF9" s="115">
        <f t="shared" si="8"/>
        <v>135.12526449999999</v>
      </c>
    </row>
    <row r="10" spans="1:36" ht="34.5" customHeight="1" x14ac:dyDescent="0.25">
      <c r="B10" s="354" t="s">
        <v>123</v>
      </c>
      <c r="C10" s="116" t="s">
        <v>124</v>
      </c>
      <c r="D10" s="108">
        <v>943</v>
      </c>
      <c r="E10" s="109">
        <v>14.048079000000001</v>
      </c>
      <c r="F10" s="109">
        <f>'[44]3'!K26/100</f>
        <v>0.68690220000000002</v>
      </c>
      <c r="G10" s="109">
        <f>'[44]3'!X26/100</f>
        <v>1.6403000000000001E-3</v>
      </c>
      <c r="H10" s="109">
        <f t="shared" si="0"/>
        <v>14.733340900000002</v>
      </c>
      <c r="I10" s="110">
        <v>0</v>
      </c>
      <c r="J10" s="109">
        <v>0</v>
      </c>
      <c r="K10" s="110">
        <v>0</v>
      </c>
      <c r="L10" s="109">
        <v>0</v>
      </c>
      <c r="M10" s="110">
        <v>0</v>
      </c>
      <c r="N10" s="109">
        <v>0</v>
      </c>
      <c r="O10" s="111">
        <v>745</v>
      </c>
      <c r="P10" s="112">
        <f>('[44]16'!M19)/100</f>
        <v>14.732905800000001</v>
      </c>
      <c r="Q10" s="111">
        <f>'[44]15'!R19</f>
        <v>198</v>
      </c>
      <c r="R10" s="112">
        <f>('[44]15'!S19)/100</f>
        <v>-0.15493190000000001</v>
      </c>
      <c r="S10" s="108">
        <f>+D10-I10-K10-M10-O10-Q10</f>
        <v>0</v>
      </c>
      <c r="T10" s="109">
        <f t="shared" si="2"/>
        <v>0.1553670000000007</v>
      </c>
      <c r="U10" s="108">
        <f t="shared" si="3"/>
        <v>943</v>
      </c>
      <c r="V10" s="113">
        <f t="shared" si="3"/>
        <v>14.733340900000002</v>
      </c>
      <c r="W10" s="113"/>
      <c r="X10" s="114" t="b">
        <f t="shared" si="4"/>
        <v>0</v>
      </c>
      <c r="Y10" s="357"/>
      <c r="Z10" s="357" t="b">
        <f>H10:H12=Y10</f>
        <v>0</v>
      </c>
      <c r="AA10" s="114" t="b">
        <f t="shared" si="6"/>
        <v>1</v>
      </c>
      <c r="AB10" s="115">
        <f t="shared" si="7"/>
        <v>14.733340900000002</v>
      </c>
      <c r="AD10" s="113">
        <f>+'[46]R-Format'!$H$206</f>
        <v>26.621210000000001</v>
      </c>
      <c r="AE10" s="113">
        <f>+'[46]R-Format'!$I$206</f>
        <v>0</v>
      </c>
      <c r="AF10" s="115">
        <f t="shared" si="8"/>
        <v>26.621210000000001</v>
      </c>
    </row>
    <row r="11" spans="1:36" ht="34.5" customHeight="1" x14ac:dyDescent="0.25">
      <c r="B11" s="355"/>
      <c r="C11" s="116" t="s">
        <v>125</v>
      </c>
      <c r="D11" s="110">
        <v>0</v>
      </c>
      <c r="E11" s="109">
        <v>0</v>
      </c>
      <c r="F11" s="109">
        <v>0</v>
      </c>
      <c r="G11" s="109">
        <v>0</v>
      </c>
      <c r="H11" s="109">
        <f t="shared" si="0"/>
        <v>0</v>
      </c>
      <c r="I11" s="110">
        <v>0</v>
      </c>
      <c r="J11" s="109">
        <v>0</v>
      </c>
      <c r="K11" s="110">
        <v>0</v>
      </c>
      <c r="L11" s="109">
        <v>0</v>
      </c>
      <c r="M11" s="110">
        <v>0</v>
      </c>
      <c r="N11" s="109">
        <v>0</v>
      </c>
      <c r="O11" s="117">
        <v>0</v>
      </c>
      <c r="P11" s="112">
        <v>0</v>
      </c>
      <c r="Q11" s="117">
        <v>0</v>
      </c>
      <c r="R11" s="112">
        <v>0</v>
      </c>
      <c r="S11" s="108">
        <f t="shared" si="1"/>
        <v>0</v>
      </c>
      <c r="T11" s="109">
        <f t="shared" si="2"/>
        <v>0</v>
      </c>
      <c r="U11" s="108">
        <f t="shared" si="3"/>
        <v>0</v>
      </c>
      <c r="V11" s="113">
        <f t="shared" si="3"/>
        <v>0</v>
      </c>
      <c r="W11" s="113"/>
      <c r="X11" s="114" t="b">
        <f t="shared" si="4"/>
        <v>1</v>
      </c>
      <c r="Y11" s="358"/>
      <c r="Z11" s="358"/>
      <c r="AA11" s="114" t="b">
        <f t="shared" si="6"/>
        <v>1</v>
      </c>
      <c r="AB11" s="115">
        <f t="shared" si="7"/>
        <v>0</v>
      </c>
      <c r="AD11" s="113"/>
      <c r="AE11" s="113"/>
      <c r="AF11" s="115">
        <f t="shared" si="8"/>
        <v>0</v>
      </c>
    </row>
    <row r="12" spans="1:36" ht="34.5" customHeight="1" x14ac:dyDescent="0.25">
      <c r="B12" s="356"/>
      <c r="C12" s="116" t="s">
        <v>126</v>
      </c>
      <c r="D12" s="110">
        <v>0</v>
      </c>
      <c r="E12" s="109">
        <v>0</v>
      </c>
      <c r="F12" s="109">
        <v>0</v>
      </c>
      <c r="G12" s="109">
        <v>0</v>
      </c>
      <c r="H12" s="109">
        <f t="shared" si="0"/>
        <v>0</v>
      </c>
      <c r="I12" s="110">
        <v>0</v>
      </c>
      <c r="J12" s="109">
        <v>0</v>
      </c>
      <c r="K12" s="110">
        <v>0</v>
      </c>
      <c r="L12" s="109">
        <v>0</v>
      </c>
      <c r="M12" s="110">
        <v>0</v>
      </c>
      <c r="N12" s="109">
        <v>0</v>
      </c>
      <c r="O12" s="117">
        <v>0</v>
      </c>
      <c r="P12" s="112">
        <v>0</v>
      </c>
      <c r="Q12" s="117">
        <v>0</v>
      </c>
      <c r="R12" s="112">
        <v>0</v>
      </c>
      <c r="S12" s="108">
        <f t="shared" si="1"/>
        <v>0</v>
      </c>
      <c r="T12" s="109">
        <f t="shared" si="2"/>
        <v>0</v>
      </c>
      <c r="U12" s="108">
        <f t="shared" si="3"/>
        <v>0</v>
      </c>
      <c r="V12" s="113">
        <f t="shared" si="3"/>
        <v>0</v>
      </c>
      <c r="W12" s="113"/>
      <c r="X12" s="114" t="b">
        <f t="shared" si="4"/>
        <v>1</v>
      </c>
      <c r="Y12" s="359"/>
      <c r="Z12" s="359"/>
      <c r="AA12" s="114" t="b">
        <f t="shared" si="6"/>
        <v>1</v>
      </c>
      <c r="AB12" s="115">
        <f t="shared" si="7"/>
        <v>0</v>
      </c>
      <c r="AD12" s="113"/>
      <c r="AE12" s="113"/>
      <c r="AF12" s="115">
        <f t="shared" si="8"/>
        <v>0</v>
      </c>
    </row>
    <row r="13" spans="1:36" ht="42" customHeight="1" x14ac:dyDescent="0.25">
      <c r="B13" s="354" t="s">
        <v>127</v>
      </c>
      <c r="C13" s="116" t="s">
        <v>128</v>
      </c>
      <c r="D13" s="108">
        <v>469</v>
      </c>
      <c r="E13" s="109">
        <v>2.1146153000000001</v>
      </c>
      <c r="F13" s="109">
        <f>'[44]3'!K27/100</f>
        <v>0.11538029999999999</v>
      </c>
      <c r="G13" s="109">
        <f>'[44]3'!X27/100</f>
        <v>2.7990000000000003E-4</v>
      </c>
      <c r="H13" s="109">
        <f t="shared" si="0"/>
        <v>2.2297156999999999</v>
      </c>
      <c r="I13" s="110">
        <v>0</v>
      </c>
      <c r="J13" s="109">
        <v>0</v>
      </c>
      <c r="K13" s="110">
        <v>0</v>
      </c>
      <c r="L13" s="109">
        <v>0</v>
      </c>
      <c r="M13" s="110">
        <v>0</v>
      </c>
      <c r="N13" s="109">
        <v>0</v>
      </c>
      <c r="O13" s="111">
        <v>463</v>
      </c>
      <c r="P13" s="112">
        <f>('[44]16'!M20)/100</f>
        <v>2.2296708000000005</v>
      </c>
      <c r="Q13" s="111">
        <f>'[44]15'!R20</f>
        <v>6</v>
      </c>
      <c r="R13" s="112">
        <f>('[44]15'!S20)/100</f>
        <v>-4.526E-4</v>
      </c>
      <c r="S13" s="108">
        <f t="shared" si="1"/>
        <v>0</v>
      </c>
      <c r="T13" s="109">
        <f t="shared" si="2"/>
        <v>4.9749999999934829E-4</v>
      </c>
      <c r="U13" s="108">
        <f t="shared" si="3"/>
        <v>469</v>
      </c>
      <c r="V13" s="113">
        <f t="shared" si="3"/>
        <v>2.2297156999999999</v>
      </c>
      <c r="W13" s="113"/>
      <c r="X13" s="114" t="b">
        <f t="shared" si="4"/>
        <v>0</v>
      </c>
      <c r="Y13" s="357"/>
      <c r="Z13" s="357" t="b">
        <f>H13:H14=Y13</f>
        <v>0</v>
      </c>
      <c r="AA13" s="114" t="b">
        <f t="shared" si="6"/>
        <v>1</v>
      </c>
      <c r="AB13" s="115">
        <f t="shared" si="7"/>
        <v>2.2297156999999999</v>
      </c>
      <c r="AD13" s="113">
        <f>+'[46]R-Format'!$H$208</f>
        <v>38.409950000000002</v>
      </c>
      <c r="AE13" s="113">
        <f>+'[46]R-Format'!$I$208</f>
        <v>0</v>
      </c>
      <c r="AF13" s="115">
        <f t="shared" si="8"/>
        <v>38.409950000000002</v>
      </c>
      <c r="AG13">
        <v>100</v>
      </c>
    </row>
    <row r="14" spans="1:36" ht="34.5" customHeight="1" x14ac:dyDescent="0.25">
      <c r="B14" s="356"/>
      <c r="C14" s="116" t="s">
        <v>129</v>
      </c>
      <c r="D14" s="110">
        <v>1</v>
      </c>
      <c r="E14" s="109">
        <v>5.4000000000000025E-6</v>
      </c>
      <c r="F14" s="109">
        <v>5.38E-5</v>
      </c>
      <c r="G14" s="109">
        <v>6.1699999999999995E-5</v>
      </c>
      <c r="H14" s="109">
        <f t="shared" si="0"/>
        <v>-2.499999999999993E-6</v>
      </c>
      <c r="I14" s="110">
        <v>0</v>
      </c>
      <c r="J14" s="109">
        <v>0</v>
      </c>
      <c r="K14" s="110">
        <v>0</v>
      </c>
      <c r="L14" s="109">
        <v>0</v>
      </c>
      <c r="M14" s="110">
        <v>0</v>
      </c>
      <c r="N14" s="109">
        <v>0</v>
      </c>
      <c r="O14" s="117">
        <v>1</v>
      </c>
      <c r="P14" s="112">
        <v>9.9999999999999995E-8</v>
      </c>
      <c r="Q14" s="117">
        <v>0</v>
      </c>
      <c r="R14" s="112">
        <v>0</v>
      </c>
      <c r="S14" s="108">
        <f t="shared" si="1"/>
        <v>0</v>
      </c>
      <c r="T14" s="109">
        <f t="shared" si="2"/>
        <v>-2.5999999999999929E-6</v>
      </c>
      <c r="U14" s="108">
        <f t="shared" si="3"/>
        <v>1</v>
      </c>
      <c r="V14" s="113">
        <f t="shared" si="3"/>
        <v>-2.499999999999993E-6</v>
      </c>
      <c r="W14" s="113"/>
      <c r="X14" s="114" t="b">
        <f t="shared" si="4"/>
        <v>0</v>
      </c>
      <c r="Y14" s="359"/>
      <c r="Z14" s="359"/>
      <c r="AA14" s="114" t="b">
        <f t="shared" si="6"/>
        <v>1</v>
      </c>
      <c r="AB14" s="115">
        <f t="shared" si="7"/>
        <v>-2.499999999999993E-6</v>
      </c>
      <c r="AD14" s="113"/>
      <c r="AE14" s="113"/>
      <c r="AF14" s="115">
        <f t="shared" si="8"/>
        <v>0</v>
      </c>
    </row>
    <row r="15" spans="1:36" ht="34.5" customHeight="1" x14ac:dyDescent="0.25">
      <c r="B15" s="352" t="s">
        <v>130</v>
      </c>
      <c r="C15" s="353"/>
      <c r="D15" s="108">
        <v>0</v>
      </c>
      <c r="E15" s="109">
        <v>0</v>
      </c>
      <c r="F15" s="109">
        <v>0</v>
      </c>
      <c r="G15" s="109">
        <v>0</v>
      </c>
      <c r="H15" s="109">
        <f t="shared" si="0"/>
        <v>0</v>
      </c>
      <c r="I15" s="110">
        <v>0</v>
      </c>
      <c r="J15" s="109">
        <v>0</v>
      </c>
      <c r="K15" s="110">
        <v>0</v>
      </c>
      <c r="L15" s="109">
        <v>0</v>
      </c>
      <c r="M15" s="110">
        <v>0</v>
      </c>
      <c r="N15" s="109">
        <v>0</v>
      </c>
      <c r="O15" s="117">
        <v>0</v>
      </c>
      <c r="P15" s="112">
        <v>0</v>
      </c>
      <c r="Q15" s="111">
        <v>0</v>
      </c>
      <c r="R15" s="112">
        <v>0</v>
      </c>
      <c r="S15" s="108">
        <f t="shared" si="1"/>
        <v>0</v>
      </c>
      <c r="T15" s="109">
        <f t="shared" si="2"/>
        <v>0</v>
      </c>
      <c r="U15" s="108">
        <f t="shared" si="3"/>
        <v>0</v>
      </c>
      <c r="V15" s="113">
        <f t="shared" si="3"/>
        <v>0</v>
      </c>
      <c r="W15" s="113"/>
      <c r="X15" s="114" t="b">
        <f t="shared" si="4"/>
        <v>1</v>
      </c>
      <c r="Y15" s="114"/>
      <c r="Z15" s="114" t="b">
        <f t="shared" si="5"/>
        <v>1</v>
      </c>
      <c r="AA15" s="114" t="b">
        <f t="shared" si="6"/>
        <v>1</v>
      </c>
      <c r="AB15" s="115">
        <f t="shared" si="7"/>
        <v>0</v>
      </c>
      <c r="AD15" s="113">
        <f>+'[46]R-Format'!$H$210</f>
        <v>2.1499999999999998E-2</v>
      </c>
      <c r="AE15" s="113">
        <f>+'[46]R-Format'!$I$210</f>
        <v>0</v>
      </c>
      <c r="AF15" s="115">
        <f t="shared" si="8"/>
        <v>2.1499999999999998E-2</v>
      </c>
    </row>
    <row r="16" spans="1:36" ht="34.5" customHeight="1" x14ac:dyDescent="0.25">
      <c r="B16" s="352" t="s">
        <v>24</v>
      </c>
      <c r="C16" s="353"/>
      <c r="D16" s="108">
        <v>255</v>
      </c>
      <c r="E16" s="109">
        <v>-3.3618300000000004E-2</v>
      </c>
      <c r="F16" s="109">
        <f>'[44]3'!K17/100</f>
        <v>1.24171E-2</v>
      </c>
      <c r="G16" s="109">
        <f>'[44]3'!X17/100</f>
        <v>6.5786999999999998E-3</v>
      </c>
      <c r="H16" s="109">
        <f t="shared" si="0"/>
        <v>-2.7779900000000003E-2</v>
      </c>
      <c r="I16" s="110">
        <v>0</v>
      </c>
      <c r="J16" s="109">
        <v>0</v>
      </c>
      <c r="K16" s="110">
        <v>0</v>
      </c>
      <c r="L16" s="109">
        <v>0</v>
      </c>
      <c r="M16" s="110">
        <v>0</v>
      </c>
      <c r="N16" s="109">
        <v>0</v>
      </c>
      <c r="O16" s="111">
        <v>0</v>
      </c>
      <c r="P16" s="112">
        <v>0</v>
      </c>
      <c r="Q16" s="111">
        <f>'[44]15'!R22</f>
        <v>216</v>
      </c>
      <c r="R16" s="112">
        <f>('[44]15'!S22)/100</f>
        <v>-3.0279600000000004E-2</v>
      </c>
      <c r="S16" s="108">
        <f t="shared" si="1"/>
        <v>39</v>
      </c>
      <c r="T16" s="109">
        <f t="shared" si="2"/>
        <v>2.4997000000000005E-3</v>
      </c>
      <c r="U16" s="108">
        <f t="shared" si="3"/>
        <v>255</v>
      </c>
      <c r="V16" s="113">
        <f t="shared" si="3"/>
        <v>-2.7779900000000003E-2</v>
      </c>
      <c r="W16" s="113"/>
      <c r="X16" s="114" t="b">
        <f t="shared" si="4"/>
        <v>0</v>
      </c>
      <c r="Y16" s="114"/>
      <c r="Z16" s="114" t="b">
        <f t="shared" si="5"/>
        <v>0</v>
      </c>
      <c r="AA16" s="114" t="b">
        <f t="shared" si="6"/>
        <v>1</v>
      </c>
      <c r="AB16" s="115">
        <f t="shared" si="7"/>
        <v>-2.7779900000000003E-2</v>
      </c>
      <c r="AD16" s="113">
        <f>+'[46]R-Format'!$H$211</f>
        <v>16.860979999999998</v>
      </c>
      <c r="AE16" s="113">
        <f>+'[46]R-Format'!$I$211</f>
        <v>1.6285038999999999</v>
      </c>
      <c r="AF16" s="115">
        <f t="shared" si="8"/>
        <v>18.489483899999996</v>
      </c>
    </row>
    <row r="17" spans="2:33" ht="34.5" customHeight="1" x14ac:dyDescent="0.25">
      <c r="B17" s="352" t="s">
        <v>131</v>
      </c>
      <c r="C17" s="353"/>
      <c r="D17" s="108">
        <v>8</v>
      </c>
      <c r="E17" s="109">
        <v>0.43901259999999981</v>
      </c>
      <c r="F17" s="109">
        <f>'[44]3'!K20/100</f>
        <v>0.33798060000000002</v>
      </c>
      <c r="G17" s="109">
        <f>'[44]3'!X20/100</f>
        <v>0.23026740000000001</v>
      </c>
      <c r="H17" s="109">
        <f t="shared" si="0"/>
        <v>0.54672579999999982</v>
      </c>
      <c r="I17" s="110">
        <v>0</v>
      </c>
      <c r="J17" s="109">
        <v>0</v>
      </c>
      <c r="K17" s="110">
        <v>0</v>
      </c>
      <c r="L17" s="109">
        <v>0</v>
      </c>
      <c r="M17" s="110">
        <v>0</v>
      </c>
      <c r="N17" s="109">
        <v>0</v>
      </c>
      <c r="O17" s="111">
        <f>'[44]16'!L7</f>
        <v>0</v>
      </c>
      <c r="P17" s="112">
        <f>('[44]16'!M7)/100</f>
        <v>0.54672580000000004</v>
      </c>
      <c r="Q17" s="111">
        <v>0</v>
      </c>
      <c r="R17" s="112">
        <v>0</v>
      </c>
      <c r="S17" s="108">
        <f t="shared" si="1"/>
        <v>8</v>
      </c>
      <c r="T17" s="109">
        <f t="shared" si="2"/>
        <v>-2.2204460492503131E-16</v>
      </c>
      <c r="U17" s="108">
        <f t="shared" si="3"/>
        <v>8</v>
      </c>
      <c r="V17" s="113">
        <f t="shared" si="3"/>
        <v>0.54672579999999982</v>
      </c>
      <c r="W17" s="113"/>
      <c r="X17" s="114" t="b">
        <f t="shared" si="4"/>
        <v>0</v>
      </c>
      <c r="Y17" s="114"/>
      <c r="Z17" s="114" t="b">
        <f t="shared" si="5"/>
        <v>0</v>
      </c>
      <c r="AA17" s="114" t="b">
        <f t="shared" si="6"/>
        <v>1</v>
      </c>
      <c r="AB17" s="115">
        <f t="shared" si="7"/>
        <v>0.54672579999999982</v>
      </c>
      <c r="AD17" s="113">
        <f>+'[46]R-Format'!$H$218</f>
        <v>73.842680000000001</v>
      </c>
      <c r="AE17" s="113">
        <f>+'[46]R-Format'!$I$218</f>
        <v>0</v>
      </c>
      <c r="AF17" s="115">
        <f t="shared" si="8"/>
        <v>73.842680000000001</v>
      </c>
    </row>
    <row r="18" spans="2:33" ht="34.5" customHeight="1" x14ac:dyDescent="0.25">
      <c r="B18" s="352" t="s">
        <v>132</v>
      </c>
      <c r="C18" s="353"/>
      <c r="D18" s="108">
        <v>36</v>
      </c>
      <c r="E18" s="109">
        <v>0.85101859999999996</v>
      </c>
      <c r="F18" s="109">
        <f>'[44]3'!K8/100</f>
        <v>1.3746029999999998</v>
      </c>
      <c r="G18" s="109">
        <f>'[44]3'!X8/100</f>
        <v>1.067701</v>
      </c>
      <c r="H18" s="109">
        <f t="shared" si="0"/>
        <v>1.1579205999999997</v>
      </c>
      <c r="I18" s="110">
        <v>0</v>
      </c>
      <c r="J18" s="109">
        <v>0</v>
      </c>
      <c r="K18" s="110">
        <v>0</v>
      </c>
      <c r="L18" s="109">
        <v>0</v>
      </c>
      <c r="M18" s="110">
        <v>0</v>
      </c>
      <c r="N18" s="109">
        <v>0</v>
      </c>
      <c r="O18" s="111">
        <v>0</v>
      </c>
      <c r="P18" s="112">
        <v>0</v>
      </c>
      <c r="Q18" s="111">
        <f>'[44]15'!R8</f>
        <v>7</v>
      </c>
      <c r="R18" s="112">
        <f>('[44]15'!S8)/100</f>
        <v>0.13079620000000003</v>
      </c>
      <c r="S18" s="108">
        <f t="shared" si="1"/>
        <v>29</v>
      </c>
      <c r="T18" s="109">
        <f t="shared" si="2"/>
        <v>1.0271243999999997</v>
      </c>
      <c r="U18" s="108">
        <f t="shared" si="3"/>
        <v>36</v>
      </c>
      <c r="V18" s="113">
        <f t="shared" si="3"/>
        <v>1.1579205999999997</v>
      </c>
      <c r="W18" s="113"/>
      <c r="X18" s="114" t="b">
        <f t="shared" si="4"/>
        <v>0</v>
      </c>
      <c r="Y18" s="114"/>
      <c r="Z18" s="114" t="b">
        <f t="shared" si="5"/>
        <v>0</v>
      </c>
      <c r="AA18" s="114" t="b">
        <f t="shared" si="6"/>
        <v>1</v>
      </c>
      <c r="AB18" s="115">
        <f t="shared" si="7"/>
        <v>1.1579205999999997</v>
      </c>
      <c r="AD18" s="113">
        <f>+'[46]R-Format'!$H$215</f>
        <v>506.48978999999997</v>
      </c>
      <c r="AE18" s="113">
        <f>+'[46]R-Format'!$I$215</f>
        <v>8.8025476000000005</v>
      </c>
      <c r="AF18" s="115">
        <f t="shared" si="8"/>
        <v>515.2923376</v>
      </c>
    </row>
    <row r="19" spans="2:33" ht="34.5" customHeight="1" x14ac:dyDescent="0.25">
      <c r="B19" s="352" t="s">
        <v>133</v>
      </c>
      <c r="C19" s="353"/>
      <c r="D19" s="108">
        <v>0</v>
      </c>
      <c r="E19" s="109">
        <v>0</v>
      </c>
      <c r="F19" s="109">
        <v>0</v>
      </c>
      <c r="G19" s="109">
        <v>0</v>
      </c>
      <c r="H19" s="109">
        <f t="shared" si="0"/>
        <v>0</v>
      </c>
      <c r="I19" s="110">
        <v>0</v>
      </c>
      <c r="J19" s="109">
        <v>0</v>
      </c>
      <c r="K19" s="110">
        <v>0</v>
      </c>
      <c r="L19" s="109">
        <v>0</v>
      </c>
      <c r="M19" s="110">
        <v>0</v>
      </c>
      <c r="N19" s="109">
        <v>0</v>
      </c>
      <c r="O19" s="117">
        <v>0</v>
      </c>
      <c r="P19" s="112">
        <v>0</v>
      </c>
      <c r="Q19" s="117">
        <v>0</v>
      </c>
      <c r="R19" s="112">
        <v>0</v>
      </c>
      <c r="S19" s="108">
        <f t="shared" si="1"/>
        <v>0</v>
      </c>
      <c r="T19" s="109">
        <f t="shared" si="2"/>
        <v>0</v>
      </c>
      <c r="U19" s="108">
        <f t="shared" si="3"/>
        <v>0</v>
      </c>
      <c r="V19" s="113">
        <f t="shared" si="3"/>
        <v>0</v>
      </c>
      <c r="W19" s="113"/>
      <c r="X19" s="114" t="b">
        <f t="shared" si="4"/>
        <v>1</v>
      </c>
      <c r="Y19" s="114"/>
      <c r="Z19" s="114" t="b">
        <f t="shared" si="5"/>
        <v>1</v>
      </c>
      <c r="AA19" s="114" t="b">
        <f t="shared" si="6"/>
        <v>1</v>
      </c>
      <c r="AB19" s="115">
        <f t="shared" si="7"/>
        <v>0</v>
      </c>
      <c r="AD19" s="113">
        <f>+'[46]R-Format'!$H$216</f>
        <v>10.896089999999999</v>
      </c>
      <c r="AE19" s="113">
        <f>+'[46]R-Format'!$I$216</f>
        <v>0.11082</v>
      </c>
      <c r="AF19" s="115">
        <f t="shared" si="8"/>
        <v>11.00691</v>
      </c>
    </row>
    <row r="20" spans="2:33" ht="34.5" customHeight="1" x14ac:dyDescent="0.25">
      <c r="B20" s="352" t="s">
        <v>134</v>
      </c>
      <c r="C20" s="353"/>
      <c r="D20" s="108">
        <v>5</v>
      </c>
      <c r="E20" s="109">
        <v>3.4060699999999999E-2</v>
      </c>
      <c r="F20" s="109">
        <f>'[44]3'!K10/100</f>
        <v>4.23836E-2</v>
      </c>
      <c r="G20" s="109">
        <f>'[44]3'!X10/100</f>
        <v>7.5765000000000008E-3</v>
      </c>
      <c r="H20" s="109">
        <f t="shared" si="0"/>
        <v>6.8867799999999993E-2</v>
      </c>
      <c r="I20" s="110">
        <v>0</v>
      </c>
      <c r="J20" s="109">
        <v>0</v>
      </c>
      <c r="K20" s="110">
        <v>0</v>
      </c>
      <c r="L20" s="109">
        <v>0</v>
      </c>
      <c r="M20" s="110">
        <v>0</v>
      </c>
      <c r="N20" s="109">
        <v>0</v>
      </c>
      <c r="O20" s="111">
        <f>'[44]16'!L8</f>
        <v>0</v>
      </c>
      <c r="P20" s="112">
        <f>('[44]16'!M8)/100</f>
        <v>6.8867799999999993E-2</v>
      </c>
      <c r="Q20" s="117">
        <v>0</v>
      </c>
      <c r="R20" s="112">
        <v>0</v>
      </c>
      <c r="S20" s="108">
        <f t="shared" si="1"/>
        <v>5</v>
      </c>
      <c r="T20" s="109">
        <f t="shared" si="2"/>
        <v>0</v>
      </c>
      <c r="U20" s="108">
        <f t="shared" si="3"/>
        <v>5</v>
      </c>
      <c r="V20" s="113">
        <f t="shared" si="3"/>
        <v>6.8867799999999993E-2</v>
      </c>
      <c r="W20" s="113"/>
      <c r="X20" s="114" t="b">
        <f t="shared" si="4"/>
        <v>0</v>
      </c>
      <c r="Y20" s="114"/>
      <c r="Z20" s="114" t="b">
        <f t="shared" si="5"/>
        <v>0</v>
      </c>
      <c r="AA20" s="114" t="b">
        <f t="shared" si="6"/>
        <v>1</v>
      </c>
      <c r="AB20" s="115">
        <f t="shared" si="7"/>
        <v>6.8867799999999993E-2</v>
      </c>
      <c r="AC20">
        <v>3</v>
      </c>
      <c r="AD20" s="113">
        <f>+'[46]R-Format'!$H$217</f>
        <v>13.71156</v>
      </c>
      <c r="AE20" s="113">
        <f>+'[46]R-Format'!$I$217</f>
        <v>0</v>
      </c>
      <c r="AF20" s="115">
        <f t="shared" si="8"/>
        <v>13.71156</v>
      </c>
      <c r="AG20">
        <f>3073000/10000000</f>
        <v>0.30730000000000002</v>
      </c>
    </row>
    <row r="21" spans="2:33" ht="34.5" customHeight="1" x14ac:dyDescent="0.25">
      <c r="B21" s="352" t="s">
        <v>135</v>
      </c>
      <c r="C21" s="353"/>
      <c r="D21" s="108">
        <v>2</v>
      </c>
      <c r="E21" s="109">
        <v>0</v>
      </c>
      <c r="F21" s="109">
        <v>0</v>
      </c>
      <c r="G21" s="109">
        <v>0</v>
      </c>
      <c r="H21" s="109">
        <f t="shared" si="0"/>
        <v>0</v>
      </c>
      <c r="I21" s="110">
        <v>0</v>
      </c>
      <c r="J21" s="109">
        <v>0</v>
      </c>
      <c r="K21" s="110">
        <v>0</v>
      </c>
      <c r="L21" s="109">
        <v>0</v>
      </c>
      <c r="M21" s="110">
        <v>0</v>
      </c>
      <c r="N21" s="109">
        <v>0</v>
      </c>
      <c r="O21" s="111">
        <v>0</v>
      </c>
      <c r="P21" s="112">
        <f>('[44]16'!M9)/100</f>
        <v>0</v>
      </c>
      <c r="Q21" s="111">
        <f>'[44]15'!R9</f>
        <v>2</v>
      </c>
      <c r="R21" s="112">
        <f>('[44]15'!S9)/100</f>
        <v>0</v>
      </c>
      <c r="S21" s="108">
        <f t="shared" si="1"/>
        <v>0</v>
      </c>
      <c r="T21" s="109">
        <f t="shared" si="2"/>
        <v>0</v>
      </c>
      <c r="U21" s="108">
        <f t="shared" si="3"/>
        <v>2</v>
      </c>
      <c r="V21" s="113">
        <f t="shared" si="3"/>
        <v>0</v>
      </c>
      <c r="W21" s="113"/>
      <c r="X21" s="114" t="b">
        <f t="shared" si="4"/>
        <v>1</v>
      </c>
      <c r="Y21" s="114"/>
      <c r="Z21" s="114" t="b">
        <f t="shared" si="5"/>
        <v>1</v>
      </c>
      <c r="AA21" s="114" t="b">
        <f t="shared" si="6"/>
        <v>1</v>
      </c>
      <c r="AB21" s="115">
        <f t="shared" si="7"/>
        <v>0</v>
      </c>
      <c r="AC21">
        <v>6</v>
      </c>
      <c r="AD21" s="113">
        <f>+'[46]R-Format'!$H$219</f>
        <v>0</v>
      </c>
      <c r="AE21" s="113">
        <f>+'[46]R-Format'!$I$219</f>
        <v>0</v>
      </c>
      <c r="AF21" s="115">
        <f t="shared" si="8"/>
        <v>0</v>
      </c>
      <c r="AG21">
        <f>170000/10000000</f>
        <v>1.7000000000000001E-2</v>
      </c>
    </row>
    <row r="22" spans="2:33" ht="34.5" customHeight="1" x14ac:dyDescent="0.25">
      <c r="B22" s="352" t="s">
        <v>136</v>
      </c>
      <c r="C22" s="353"/>
      <c r="D22" s="108">
        <v>0</v>
      </c>
      <c r="E22" s="109">
        <v>0</v>
      </c>
      <c r="F22" s="109">
        <v>0</v>
      </c>
      <c r="G22" s="109">
        <v>0</v>
      </c>
      <c r="H22" s="109">
        <f t="shared" si="0"/>
        <v>0</v>
      </c>
      <c r="I22" s="110">
        <v>0</v>
      </c>
      <c r="J22" s="109">
        <v>0</v>
      </c>
      <c r="K22" s="110">
        <v>0</v>
      </c>
      <c r="L22" s="109">
        <v>0</v>
      </c>
      <c r="M22" s="110">
        <v>0</v>
      </c>
      <c r="N22" s="109">
        <v>0</v>
      </c>
      <c r="O22" s="111">
        <v>0</v>
      </c>
      <c r="P22" s="112">
        <v>0</v>
      </c>
      <c r="Q22" s="111">
        <v>0</v>
      </c>
      <c r="R22" s="112">
        <v>0</v>
      </c>
      <c r="S22" s="108">
        <f t="shared" si="1"/>
        <v>0</v>
      </c>
      <c r="T22" s="109">
        <f t="shared" si="2"/>
        <v>0</v>
      </c>
      <c r="U22" s="108">
        <f t="shared" si="3"/>
        <v>0</v>
      </c>
      <c r="V22" s="113">
        <f t="shared" si="3"/>
        <v>0</v>
      </c>
      <c r="W22" s="113"/>
      <c r="X22" s="114" t="b">
        <f t="shared" si="4"/>
        <v>1</v>
      </c>
      <c r="Y22" s="114"/>
      <c r="Z22" s="114" t="b">
        <f t="shared" si="5"/>
        <v>1</v>
      </c>
      <c r="AA22" s="114" t="b">
        <f t="shared" si="6"/>
        <v>1</v>
      </c>
      <c r="AB22" s="115">
        <f t="shared" si="7"/>
        <v>0</v>
      </c>
      <c r="AC22">
        <f>SUM(AC20:AC21)</f>
        <v>9</v>
      </c>
      <c r="AD22" s="113">
        <f>+'[46]R-Format'!$H$220</f>
        <v>1.5193099999999999</v>
      </c>
      <c r="AE22" s="113">
        <f>+'[46]R-Format'!$I$220</f>
        <v>0</v>
      </c>
      <c r="AF22" s="115">
        <f t="shared" si="8"/>
        <v>1.5193099999999999</v>
      </c>
      <c r="AG22">
        <f>SUM(AG20:AG21)</f>
        <v>0.32430000000000003</v>
      </c>
    </row>
    <row r="23" spans="2:33" ht="34.5" customHeight="1" x14ac:dyDescent="0.25">
      <c r="B23" s="352" t="s">
        <v>137</v>
      </c>
      <c r="C23" s="353"/>
      <c r="D23" s="108">
        <v>2</v>
      </c>
      <c r="E23" s="109">
        <v>0</v>
      </c>
      <c r="F23" s="109">
        <v>0</v>
      </c>
      <c r="G23" s="109">
        <v>0</v>
      </c>
      <c r="H23" s="109">
        <f t="shared" si="0"/>
        <v>0</v>
      </c>
      <c r="I23" s="110">
        <v>0</v>
      </c>
      <c r="J23" s="109">
        <v>0</v>
      </c>
      <c r="K23" s="110">
        <v>0</v>
      </c>
      <c r="L23" s="109">
        <v>0</v>
      </c>
      <c r="M23" s="110">
        <v>0</v>
      </c>
      <c r="N23" s="109">
        <v>0</v>
      </c>
      <c r="O23" s="111">
        <v>0</v>
      </c>
      <c r="P23" s="112">
        <v>0</v>
      </c>
      <c r="Q23" s="111">
        <f>'[44]15'!R11</f>
        <v>2</v>
      </c>
      <c r="R23" s="112">
        <f>('[44]15'!S11)/100</f>
        <v>0</v>
      </c>
      <c r="S23" s="108">
        <f t="shared" si="1"/>
        <v>0</v>
      </c>
      <c r="T23" s="109">
        <f t="shared" si="2"/>
        <v>0</v>
      </c>
      <c r="U23" s="108">
        <f t="shared" si="3"/>
        <v>2</v>
      </c>
      <c r="V23" s="113">
        <f t="shared" si="3"/>
        <v>0</v>
      </c>
      <c r="W23" s="113"/>
      <c r="X23" s="114" t="b">
        <f t="shared" si="4"/>
        <v>1</v>
      </c>
      <c r="Y23" s="114"/>
      <c r="Z23" s="114" t="b">
        <f t="shared" si="5"/>
        <v>1</v>
      </c>
      <c r="AA23" s="114" t="b">
        <f t="shared" si="6"/>
        <v>1</v>
      </c>
      <c r="AB23" s="115">
        <f t="shared" si="7"/>
        <v>0</v>
      </c>
      <c r="AD23" s="113">
        <f>+'[46]R-Format'!$H$221</f>
        <v>0</v>
      </c>
      <c r="AE23" s="113">
        <f>+'[46]R-Format'!$I$221</f>
        <v>0</v>
      </c>
      <c r="AF23" s="115">
        <f t="shared" si="8"/>
        <v>0</v>
      </c>
      <c r="AG23" s="115">
        <f>SUM(AD23:AF23)</f>
        <v>0</v>
      </c>
    </row>
    <row r="24" spans="2:33" ht="34.5" customHeight="1" x14ac:dyDescent="0.25">
      <c r="B24" s="352" t="s">
        <v>29</v>
      </c>
      <c r="C24" s="353"/>
      <c r="D24" s="108">
        <v>0</v>
      </c>
      <c r="E24" s="109">
        <v>0</v>
      </c>
      <c r="F24" s="109">
        <v>0</v>
      </c>
      <c r="G24" s="109">
        <v>0</v>
      </c>
      <c r="H24" s="109">
        <f t="shared" si="0"/>
        <v>0</v>
      </c>
      <c r="I24" s="110">
        <v>0</v>
      </c>
      <c r="J24" s="109">
        <v>0</v>
      </c>
      <c r="K24" s="110">
        <v>0</v>
      </c>
      <c r="L24" s="109">
        <v>0</v>
      </c>
      <c r="M24" s="110">
        <v>0</v>
      </c>
      <c r="N24" s="109">
        <v>0</v>
      </c>
      <c r="O24" s="111">
        <v>0</v>
      </c>
      <c r="P24" s="112">
        <v>0</v>
      </c>
      <c r="Q24" s="111">
        <v>0</v>
      </c>
      <c r="R24" s="112">
        <v>0</v>
      </c>
      <c r="S24" s="108">
        <f t="shared" si="1"/>
        <v>0</v>
      </c>
      <c r="T24" s="109">
        <f t="shared" si="2"/>
        <v>0</v>
      </c>
      <c r="U24" s="108">
        <f>I24+K24+M24+O24+Q24+S24</f>
        <v>0</v>
      </c>
      <c r="V24" s="113">
        <f>J24+L24+N24+P24+R24+T24</f>
        <v>0</v>
      </c>
      <c r="W24" s="113"/>
      <c r="X24" s="114" t="b">
        <f>E24=W24</f>
        <v>1</v>
      </c>
      <c r="Y24" s="114"/>
      <c r="Z24" s="114" t="b">
        <f>H24=Y24</f>
        <v>1</v>
      </c>
      <c r="AA24" s="114" t="b">
        <f>H24=V24</f>
        <v>1</v>
      </c>
      <c r="AB24" s="115">
        <f>+E24+F24-G24</f>
        <v>0</v>
      </c>
      <c r="AD24" s="113">
        <f>+'[46]R-Format'!$G$222</f>
        <v>0</v>
      </c>
      <c r="AE24" s="113">
        <f>+'[46]R-Format'!$I$222</f>
        <v>0</v>
      </c>
      <c r="AF24" s="115">
        <f>+AD24+AE24</f>
        <v>0</v>
      </c>
      <c r="AG24" s="115">
        <f>SUM(AD24:AF24)</f>
        <v>0</v>
      </c>
    </row>
    <row r="25" spans="2:33" ht="34.5" customHeight="1" x14ac:dyDescent="0.25">
      <c r="B25" s="352" t="s">
        <v>30</v>
      </c>
      <c r="C25" s="353"/>
      <c r="D25" s="108">
        <v>2</v>
      </c>
      <c r="E25" s="109">
        <v>10.2592094</v>
      </c>
      <c r="F25" s="109">
        <f>'[44]3'!K23/100</f>
        <v>0.23253810000000003</v>
      </c>
      <c r="G25" s="109">
        <f>'[44]3'!X23/100</f>
        <v>0</v>
      </c>
      <c r="H25" s="109">
        <f t="shared" si="0"/>
        <v>10.491747499999999</v>
      </c>
      <c r="I25" s="110">
        <v>0</v>
      </c>
      <c r="J25" s="109">
        <v>0</v>
      </c>
      <c r="K25" s="110">
        <v>0</v>
      </c>
      <c r="L25" s="109">
        <v>0</v>
      </c>
      <c r="M25" s="110">
        <v>0</v>
      </c>
      <c r="N25" s="109">
        <v>0</v>
      </c>
      <c r="O25" s="111">
        <f>'[44]16'!L11</f>
        <v>0</v>
      </c>
      <c r="P25" s="112">
        <f>('[44]16'!M11)/100</f>
        <v>0</v>
      </c>
      <c r="Q25" s="111">
        <v>0</v>
      </c>
      <c r="R25" s="112">
        <v>0</v>
      </c>
      <c r="S25" s="108">
        <f t="shared" si="1"/>
        <v>2</v>
      </c>
      <c r="T25" s="109">
        <f t="shared" si="2"/>
        <v>10.491747499999999</v>
      </c>
      <c r="U25" s="108">
        <f>I25+K25+M25+O25+Q25+S25</f>
        <v>2</v>
      </c>
      <c r="V25" s="113">
        <f>J25+L25+N25+P25+R25+T25</f>
        <v>10.491747499999999</v>
      </c>
      <c r="W25" s="113"/>
      <c r="X25" s="114" t="b">
        <f>E25=W25</f>
        <v>0</v>
      </c>
      <c r="Y25" s="114"/>
      <c r="Z25" s="114" t="b">
        <f>H25=Y25</f>
        <v>0</v>
      </c>
      <c r="AA25" s="114" t="b">
        <f>H25=V25</f>
        <v>1</v>
      </c>
      <c r="AB25" s="115">
        <f>+E25+F25-G25</f>
        <v>10.491747499999999</v>
      </c>
      <c r="AD25" s="113">
        <f>+'[46]R-Format'!$G$223</f>
        <v>11.597399999999999</v>
      </c>
      <c r="AE25" s="113">
        <f>+'[46]R-Format'!$I$223</f>
        <v>0</v>
      </c>
      <c r="AF25" s="115">
        <f>+AD25+AE25</f>
        <v>11.597399999999999</v>
      </c>
      <c r="AG25" s="115">
        <f>SUM(AD25:AF25)</f>
        <v>23.194799999999997</v>
      </c>
    </row>
    <row r="26" spans="2:33" s="123" customFormat="1" ht="21" x14ac:dyDescent="0.35">
      <c r="B26" s="351" t="s">
        <v>84</v>
      </c>
      <c r="C26" s="351"/>
      <c r="D26" s="118">
        <f>SUM(D5:D25)</f>
        <v>61462</v>
      </c>
      <c r="E26" s="119">
        <f>SUM(E5:E25)</f>
        <v>41.453169895999991</v>
      </c>
      <c r="F26" s="119">
        <f t="shared" ref="F26:V26" si="9">SUM(F5:F25)</f>
        <v>13.575356000000003</v>
      </c>
      <c r="G26" s="119">
        <f t="shared" si="9"/>
        <v>11.847186600000002</v>
      </c>
      <c r="H26" s="119">
        <f>SUM(H5:H25)</f>
        <v>43.181339296000004</v>
      </c>
      <c r="I26" s="118">
        <f t="shared" si="9"/>
        <v>0</v>
      </c>
      <c r="J26" s="119">
        <f t="shared" si="9"/>
        <v>0</v>
      </c>
      <c r="K26" s="118">
        <f t="shared" si="9"/>
        <v>0</v>
      </c>
      <c r="L26" s="119">
        <f t="shared" si="9"/>
        <v>0</v>
      </c>
      <c r="M26" s="118">
        <f t="shared" si="9"/>
        <v>0</v>
      </c>
      <c r="N26" s="119">
        <f t="shared" si="9"/>
        <v>0</v>
      </c>
      <c r="O26" s="120">
        <f>SUM(O5:O25)</f>
        <v>1209</v>
      </c>
      <c r="P26" s="121">
        <f>SUM(P5:P25)</f>
        <v>17.670096271000009</v>
      </c>
      <c r="Q26" s="120">
        <f t="shared" si="9"/>
        <v>7798</v>
      </c>
      <c r="R26" s="121">
        <f t="shared" si="9"/>
        <v>1.1333749999999998</v>
      </c>
      <c r="S26" s="118">
        <f t="shared" si="9"/>
        <v>52455</v>
      </c>
      <c r="T26" s="119">
        <f t="shared" si="9"/>
        <v>24.377868024999991</v>
      </c>
      <c r="U26" s="118">
        <f t="shared" si="9"/>
        <v>61462</v>
      </c>
      <c r="V26" s="122">
        <f t="shared" si="9"/>
        <v>43.181339296000004</v>
      </c>
      <c r="W26" s="122"/>
      <c r="X26" s="114" t="b">
        <f t="shared" si="4"/>
        <v>0</v>
      </c>
      <c r="Y26" s="114"/>
      <c r="Z26" s="114" t="b">
        <f t="shared" si="5"/>
        <v>0</v>
      </c>
      <c r="AA26" s="114" t="b">
        <f t="shared" si="6"/>
        <v>1</v>
      </c>
      <c r="AB26" s="115">
        <f t="shared" si="7"/>
        <v>43.18133929599999</v>
      </c>
      <c r="AD26" s="124">
        <f>SUM(AD5:AD24)</f>
        <v>1313.1362618999999</v>
      </c>
      <c r="AE26" s="124">
        <f>SUM(AE5:AE24)</f>
        <v>4346.1563411000006</v>
      </c>
      <c r="AF26" s="115">
        <f t="shared" si="8"/>
        <v>5659.2926030000008</v>
      </c>
    </row>
    <row r="27" spans="2:33" ht="26.25" customHeight="1" x14ac:dyDescent="0.25">
      <c r="B27" s="349" t="s">
        <v>138</v>
      </c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X27" s="127"/>
      <c r="Y27" s="127"/>
      <c r="Z27" s="127"/>
      <c r="AB27" s="115">
        <f t="shared" si="7"/>
        <v>0</v>
      </c>
    </row>
    <row r="28" spans="2:33" x14ac:dyDescent="0.25">
      <c r="B28" t="s">
        <v>139</v>
      </c>
    </row>
    <row r="29" spans="2:33" x14ac:dyDescent="0.25">
      <c r="B29" t="s">
        <v>140</v>
      </c>
    </row>
    <row r="30" spans="2:33" x14ac:dyDescent="0.25">
      <c r="E30" s="128"/>
      <c r="H30" s="115"/>
    </row>
    <row r="31" spans="2:33" x14ac:dyDescent="0.25"/>
    <row r="33" spans="2:17" hidden="1" x14ac:dyDescent="0.25">
      <c r="M33" t="s">
        <v>141</v>
      </c>
      <c r="N33" t="s">
        <v>9</v>
      </c>
      <c r="O33" s="125" t="s">
        <v>142</v>
      </c>
      <c r="P33" s="125" t="s">
        <v>143</v>
      </c>
      <c r="Q33" s="125" t="s">
        <v>144</v>
      </c>
    </row>
    <row r="34" spans="2:17" hidden="1" x14ac:dyDescent="0.25">
      <c r="C34" t="s">
        <v>145</v>
      </c>
      <c r="M34" s="350" t="s">
        <v>146</v>
      </c>
      <c r="N34" s="348" t="s">
        <v>147</v>
      </c>
      <c r="O34" s="129" t="s">
        <v>148</v>
      </c>
      <c r="P34" s="129">
        <v>427893</v>
      </c>
      <c r="Q34" s="129" t="s">
        <v>149</v>
      </c>
    </row>
    <row r="35" spans="2:17" hidden="1" x14ac:dyDescent="0.25">
      <c r="C35" t="s">
        <v>150</v>
      </c>
      <c r="M35" s="350"/>
      <c r="N35" s="348"/>
      <c r="O35" s="129" t="s">
        <v>151</v>
      </c>
      <c r="P35" s="129">
        <v>41025</v>
      </c>
      <c r="Q35" s="129" t="s">
        <v>149</v>
      </c>
    </row>
    <row r="36" spans="2:17" hidden="1" x14ac:dyDescent="0.25">
      <c r="B36" t="s">
        <v>152</v>
      </c>
      <c r="C36" t="s">
        <v>153</v>
      </c>
      <c r="D36">
        <v>3</v>
      </c>
      <c r="E36">
        <v>0</v>
      </c>
      <c r="F36">
        <v>3729</v>
      </c>
      <c r="G36">
        <v>3729</v>
      </c>
      <c r="H36">
        <v>0</v>
      </c>
      <c r="M36" s="350"/>
      <c r="N36" s="348"/>
      <c r="O36" s="129" t="s">
        <v>154</v>
      </c>
      <c r="P36" s="129">
        <v>237038</v>
      </c>
      <c r="Q36" s="129" t="s">
        <v>149</v>
      </c>
    </row>
    <row r="37" spans="2:17" hidden="1" x14ac:dyDescent="0.25">
      <c r="B37" t="s">
        <v>155</v>
      </c>
      <c r="D37">
        <v>13</v>
      </c>
      <c r="E37">
        <v>12763</v>
      </c>
      <c r="F37">
        <v>11798</v>
      </c>
      <c r="G37">
        <v>9778</v>
      </c>
      <c r="H37">
        <f>+E37+F37-G37</f>
        <v>14783</v>
      </c>
      <c r="M37" s="350"/>
      <c r="N37" s="348"/>
      <c r="O37" s="129"/>
      <c r="P37" s="129"/>
      <c r="Q37" s="129"/>
    </row>
    <row r="38" spans="2:17" hidden="1" x14ac:dyDescent="0.25">
      <c r="C38" t="s">
        <v>156</v>
      </c>
      <c r="M38" s="350"/>
      <c r="N38" s="348"/>
      <c r="O38" s="129" t="s">
        <v>157</v>
      </c>
      <c r="P38" s="129">
        <v>427968</v>
      </c>
      <c r="Q38" s="129" t="s">
        <v>158</v>
      </c>
    </row>
    <row r="39" spans="2:17" hidden="1" x14ac:dyDescent="0.25">
      <c r="C39" t="s">
        <v>159</v>
      </c>
      <c r="M39" s="130"/>
      <c r="N39" s="130"/>
      <c r="O39" s="129"/>
      <c r="P39" s="131">
        <v>1133924</v>
      </c>
      <c r="Q39" s="129"/>
    </row>
    <row r="40" spans="2:17" hidden="1" x14ac:dyDescent="0.25">
      <c r="M40" s="350" t="s">
        <v>160</v>
      </c>
      <c r="N40" s="348" t="s">
        <v>161</v>
      </c>
      <c r="O40" s="132" t="s">
        <v>162</v>
      </c>
      <c r="P40" s="129">
        <v>-6676</v>
      </c>
      <c r="Q40" s="129" t="s">
        <v>158</v>
      </c>
    </row>
    <row r="41" spans="2:17" hidden="1" x14ac:dyDescent="0.25">
      <c r="M41" s="350"/>
      <c r="N41" s="348"/>
      <c r="O41" s="132" t="s">
        <v>163</v>
      </c>
      <c r="P41" s="129">
        <v>34590</v>
      </c>
      <c r="Q41" s="129" t="s">
        <v>158</v>
      </c>
    </row>
    <row r="42" spans="2:17" hidden="1" x14ac:dyDescent="0.25">
      <c r="M42" s="350"/>
      <c r="N42" s="348"/>
      <c r="O42" s="132" t="s">
        <v>164</v>
      </c>
      <c r="P42" s="129">
        <v>10981</v>
      </c>
      <c r="Q42" s="129" t="s">
        <v>158</v>
      </c>
    </row>
    <row r="43" spans="2:17" hidden="1" x14ac:dyDescent="0.25">
      <c r="M43" s="350"/>
      <c r="N43" s="348"/>
      <c r="O43" s="132" t="s">
        <v>165</v>
      </c>
      <c r="P43" s="129">
        <v>-30</v>
      </c>
      <c r="Q43" s="129" t="s">
        <v>158</v>
      </c>
    </row>
    <row r="44" spans="2:17" hidden="1" x14ac:dyDescent="0.25">
      <c r="M44" s="130"/>
      <c r="N44" s="130"/>
      <c r="O44" s="132"/>
      <c r="P44" s="131">
        <v>38865</v>
      </c>
      <c r="Q44" s="129"/>
    </row>
    <row r="45" spans="2:17" hidden="1" x14ac:dyDescent="0.25">
      <c r="F45">
        <f>+F36/10000000</f>
        <v>3.7290000000000001E-4</v>
      </c>
      <c r="G45">
        <f>+G36/10000000</f>
        <v>3.7290000000000001E-4</v>
      </c>
      <c r="M45" s="130"/>
      <c r="N45" s="130"/>
      <c r="O45" s="129"/>
      <c r="P45" s="131">
        <f>+P39+P44</f>
        <v>1172789</v>
      </c>
    </row>
    <row r="46" spans="2:17" hidden="1" x14ac:dyDescent="0.25">
      <c r="F46">
        <f>+F37/10000000</f>
        <v>1.1797999999999999E-3</v>
      </c>
      <c r="G46">
        <f>+G37/10000000</f>
        <v>9.7780000000000002E-4</v>
      </c>
    </row>
    <row r="49" spans="1:27" x14ac:dyDescent="0.25">
      <c r="E49" s="133" t="s">
        <v>166</v>
      </c>
    </row>
    <row r="51" spans="1:27" hidden="1" x14ac:dyDescent="0.25">
      <c r="A51" s="348" t="s">
        <v>167</v>
      </c>
      <c r="B51" s="130" t="s">
        <v>31</v>
      </c>
      <c r="C51" s="130"/>
      <c r="D51" s="130">
        <v>11538</v>
      </c>
      <c r="E51" s="130">
        <v>11.621514784</v>
      </c>
      <c r="F51" s="130">
        <v>0.325619031</v>
      </c>
      <c r="G51" s="130">
        <v>0.24240041000000001</v>
      </c>
      <c r="H51" s="130">
        <v>11.704733405000001</v>
      </c>
      <c r="I51" s="130">
        <v>0</v>
      </c>
      <c r="J51" s="130">
        <v>0</v>
      </c>
      <c r="K51" s="130">
        <v>0</v>
      </c>
      <c r="L51" s="130">
        <v>0</v>
      </c>
      <c r="M51" s="130">
        <v>0</v>
      </c>
      <c r="N51" s="130">
        <v>0</v>
      </c>
      <c r="O51" s="129">
        <v>0</v>
      </c>
      <c r="P51" s="129">
        <v>0</v>
      </c>
      <c r="Q51" s="129">
        <v>1542</v>
      </c>
      <c r="R51" s="132">
        <v>0.37058837500000003</v>
      </c>
      <c r="S51" s="130">
        <v>9996</v>
      </c>
      <c r="T51" s="130">
        <v>11.33414503</v>
      </c>
      <c r="U51" s="130">
        <v>11538</v>
      </c>
      <c r="V51" s="134">
        <v>11.704733405000001</v>
      </c>
      <c r="W51" s="130"/>
      <c r="X51" s="130" t="b">
        <v>0</v>
      </c>
      <c r="Y51" s="130"/>
      <c r="Z51" s="130" t="b">
        <v>0</v>
      </c>
      <c r="AA51" s="130" t="b">
        <v>1</v>
      </c>
    </row>
    <row r="52" spans="1:27" hidden="1" x14ac:dyDescent="0.25">
      <c r="A52" s="348"/>
      <c r="B52" s="130" t="s">
        <v>21</v>
      </c>
      <c r="C52" s="130"/>
      <c r="D52" s="130">
        <v>29887</v>
      </c>
      <c r="E52" s="130">
        <v>0.40301162699999993</v>
      </c>
      <c r="F52" s="130">
        <v>1.1617969260000001</v>
      </c>
      <c r="G52" s="130">
        <v>1.1561519310000001</v>
      </c>
      <c r="H52" s="130">
        <v>0.40865662199999986</v>
      </c>
      <c r="I52" s="130">
        <v>0</v>
      </c>
      <c r="J52" s="130">
        <v>0</v>
      </c>
      <c r="K52" s="130">
        <v>0</v>
      </c>
      <c r="L52" s="130">
        <v>0</v>
      </c>
      <c r="M52" s="130">
        <v>0</v>
      </c>
      <c r="N52" s="130">
        <v>0</v>
      </c>
      <c r="O52" s="129">
        <v>431</v>
      </c>
      <c r="P52" s="129">
        <v>4.2281462999999936E-2</v>
      </c>
      <c r="Q52" s="129">
        <v>388</v>
      </c>
      <c r="R52" s="132">
        <v>9.2974267999999985E-2</v>
      </c>
      <c r="S52" s="130">
        <v>29068</v>
      </c>
      <c r="T52" s="130">
        <v>0.27340089099999998</v>
      </c>
      <c r="U52" s="130">
        <v>29887</v>
      </c>
      <c r="V52" s="134">
        <v>0.40865662199999991</v>
      </c>
      <c r="W52" s="130"/>
      <c r="X52" s="130" t="b">
        <v>0</v>
      </c>
      <c r="Y52" s="130"/>
      <c r="Z52" s="130" t="b">
        <v>0</v>
      </c>
      <c r="AA52" s="130" t="b">
        <v>1</v>
      </c>
    </row>
    <row r="53" spans="1:27" hidden="1" x14ac:dyDescent="0.25">
      <c r="A53" s="348"/>
      <c r="B53" s="130" t="s">
        <v>22</v>
      </c>
      <c r="C53" s="130"/>
      <c r="D53" s="130">
        <v>3287</v>
      </c>
      <c r="E53" s="130">
        <v>1.442958600000005E-2</v>
      </c>
      <c r="F53" s="130">
        <v>0.44326854199999999</v>
      </c>
      <c r="G53" s="130">
        <v>0.39946951099999994</v>
      </c>
      <c r="H53" s="130">
        <v>5.8228617000000094E-2</v>
      </c>
      <c r="I53" s="130">
        <v>0</v>
      </c>
      <c r="J53" s="130">
        <v>0</v>
      </c>
      <c r="K53" s="130">
        <v>0</v>
      </c>
      <c r="L53" s="130">
        <v>0</v>
      </c>
      <c r="M53" s="130">
        <v>0</v>
      </c>
      <c r="N53" s="130">
        <v>0</v>
      </c>
      <c r="O53" s="129">
        <v>97</v>
      </c>
      <c r="P53" s="129">
        <v>-5.9972822000000037E-2</v>
      </c>
      <c r="Q53" s="129">
        <v>39</v>
      </c>
      <c r="R53" s="132">
        <v>8.0994050000000005E-3</v>
      </c>
      <c r="S53" s="130">
        <v>3151</v>
      </c>
      <c r="T53" s="130">
        <v>0.11010203400000013</v>
      </c>
      <c r="U53" s="130">
        <v>3287</v>
      </c>
      <c r="V53" s="134">
        <v>5.8228617000000094E-2</v>
      </c>
      <c r="W53" s="130"/>
      <c r="X53" s="130" t="b">
        <v>0</v>
      </c>
      <c r="Y53" s="130"/>
      <c r="Z53" s="130" t="b">
        <v>0</v>
      </c>
      <c r="AA53" s="130" t="b">
        <v>1</v>
      </c>
    </row>
    <row r="54" spans="1:27" hidden="1" x14ac:dyDescent="0.25">
      <c r="A54" s="348"/>
      <c r="B54" s="130" t="s">
        <v>122</v>
      </c>
      <c r="C54" s="130"/>
      <c r="D54" s="130">
        <v>9367</v>
      </c>
      <c r="E54" s="130">
        <v>-0.92579831000000024</v>
      </c>
      <c r="F54" s="130">
        <v>4.5799196560000004</v>
      </c>
      <c r="G54" s="130">
        <v>4.5799647460000008</v>
      </c>
      <c r="H54" s="130">
        <v>-0.92584340000000065</v>
      </c>
      <c r="I54" s="130">
        <v>0</v>
      </c>
      <c r="J54" s="130">
        <v>0</v>
      </c>
      <c r="K54" s="130">
        <v>0</v>
      </c>
      <c r="L54" s="130">
        <v>0</v>
      </c>
      <c r="M54" s="130">
        <v>0</v>
      </c>
      <c r="N54" s="130">
        <v>0</v>
      </c>
      <c r="O54" s="129">
        <v>0</v>
      </c>
      <c r="P54" s="129">
        <v>0</v>
      </c>
      <c r="Q54" s="129">
        <v>1</v>
      </c>
      <c r="R54" s="132">
        <v>9.2501000000000007E-3</v>
      </c>
      <c r="S54" s="130">
        <v>9366</v>
      </c>
      <c r="T54" s="130">
        <v>-0.93509350000000069</v>
      </c>
      <c r="U54" s="130">
        <v>9367</v>
      </c>
      <c r="V54" s="134">
        <v>-0.92584340000000065</v>
      </c>
      <c r="W54" s="130"/>
      <c r="X54" s="130" t="b">
        <v>0</v>
      </c>
      <c r="Y54" s="130"/>
      <c r="Z54" s="130" t="b">
        <v>0</v>
      </c>
      <c r="AA54" s="130" t="b">
        <v>1</v>
      </c>
    </row>
    <row r="55" spans="1:27" hidden="1" x14ac:dyDescent="0.25">
      <c r="A55" s="348"/>
      <c r="B55" s="130" t="s">
        <v>23</v>
      </c>
      <c r="C55" s="130"/>
      <c r="D55" s="130">
        <v>721</v>
      </c>
      <c r="E55" s="130">
        <v>2.2859986999999998E-2</v>
      </c>
      <c r="F55" s="130">
        <v>0.16649955500000002</v>
      </c>
      <c r="G55" s="130">
        <v>0.14623565500000002</v>
      </c>
      <c r="H55" s="130">
        <v>4.3123887E-2</v>
      </c>
      <c r="I55" s="130">
        <v>0</v>
      </c>
      <c r="J55" s="130">
        <v>0</v>
      </c>
      <c r="K55" s="130">
        <v>0</v>
      </c>
      <c r="L55" s="130">
        <v>0</v>
      </c>
      <c r="M55" s="130">
        <v>0</v>
      </c>
      <c r="N55" s="130">
        <v>0</v>
      </c>
      <c r="O55" s="129">
        <v>5</v>
      </c>
      <c r="P55" s="129">
        <v>3.7680200000000004E-3</v>
      </c>
      <c r="Q55" s="129">
        <v>17</v>
      </c>
      <c r="R55" s="132">
        <v>4.2853000000000006E-3</v>
      </c>
      <c r="S55" s="130">
        <v>699</v>
      </c>
      <c r="T55" s="130">
        <v>3.5070567000000004E-2</v>
      </c>
      <c r="U55" s="130">
        <v>721</v>
      </c>
      <c r="V55" s="134">
        <v>4.3123887000000007E-2</v>
      </c>
      <c r="W55" s="130"/>
      <c r="X55" s="130" t="b">
        <v>0</v>
      </c>
      <c r="Y55" s="130"/>
      <c r="Z55" s="130" t="b">
        <v>0</v>
      </c>
      <c r="AA55" s="130" t="b">
        <v>1</v>
      </c>
    </row>
    <row r="56" spans="1:27" hidden="1" x14ac:dyDescent="0.25">
      <c r="A56" s="348"/>
      <c r="B56" s="130" t="s">
        <v>123</v>
      </c>
      <c r="C56" s="130" t="s">
        <v>124</v>
      </c>
      <c r="D56" s="130">
        <v>743</v>
      </c>
      <c r="E56" s="130">
        <v>14.830281359999999</v>
      </c>
      <c r="F56" s="130">
        <v>0.52237280000000008</v>
      </c>
      <c r="G56" s="130">
        <v>0.11324139999999999</v>
      </c>
      <c r="H56" s="130">
        <v>15.239412759999999</v>
      </c>
      <c r="I56" s="130">
        <v>0</v>
      </c>
      <c r="J56" s="130">
        <v>0</v>
      </c>
      <c r="K56" s="130">
        <v>0</v>
      </c>
      <c r="L56" s="130">
        <v>0</v>
      </c>
      <c r="M56" s="130">
        <v>0</v>
      </c>
      <c r="N56" s="130">
        <v>0</v>
      </c>
      <c r="O56" s="129">
        <v>600</v>
      </c>
      <c r="P56" s="129">
        <v>15.238651386000001</v>
      </c>
      <c r="Q56" s="129">
        <v>0</v>
      </c>
      <c r="R56" s="132">
        <v>8.0000000000000002E-8</v>
      </c>
      <c r="S56" s="130">
        <v>143</v>
      </c>
      <c r="T56" s="130">
        <v>7.6129399999787196E-4</v>
      </c>
      <c r="U56" s="130">
        <v>743</v>
      </c>
      <c r="V56" s="134">
        <v>15.239412759999999</v>
      </c>
      <c r="W56" s="130"/>
      <c r="X56" s="130" t="b">
        <v>0</v>
      </c>
      <c r="Y56" s="130"/>
      <c r="Z56" s="130" t="b">
        <v>0</v>
      </c>
      <c r="AA56" s="130" t="b">
        <v>1</v>
      </c>
    </row>
    <row r="57" spans="1:27" hidden="1" x14ac:dyDescent="0.25">
      <c r="A57" s="348"/>
      <c r="B57" s="130"/>
      <c r="C57" s="130" t="s">
        <v>125</v>
      </c>
      <c r="D57" s="130">
        <v>0</v>
      </c>
      <c r="E57" s="130">
        <v>0</v>
      </c>
      <c r="F57" s="130">
        <v>0</v>
      </c>
      <c r="G57" s="130">
        <v>0</v>
      </c>
      <c r="H57" s="130">
        <v>0</v>
      </c>
      <c r="I57" s="130">
        <v>0</v>
      </c>
      <c r="J57" s="130">
        <v>0</v>
      </c>
      <c r="K57" s="130">
        <v>0</v>
      </c>
      <c r="L57" s="130">
        <v>0</v>
      </c>
      <c r="M57" s="130">
        <v>0</v>
      </c>
      <c r="N57" s="130">
        <v>0</v>
      </c>
      <c r="O57" s="129">
        <v>0</v>
      </c>
      <c r="P57" s="129">
        <v>0</v>
      </c>
      <c r="Q57" s="129">
        <v>0</v>
      </c>
      <c r="R57" s="132">
        <v>0</v>
      </c>
      <c r="S57" s="130">
        <v>0</v>
      </c>
      <c r="T57" s="130">
        <v>0</v>
      </c>
      <c r="U57" s="130">
        <v>0</v>
      </c>
      <c r="V57" s="134">
        <v>0</v>
      </c>
      <c r="W57" s="130"/>
      <c r="X57" s="130" t="b">
        <v>1</v>
      </c>
      <c r="Y57" s="130"/>
      <c r="Z57" s="130"/>
      <c r="AA57" s="130" t="b">
        <v>1</v>
      </c>
    </row>
    <row r="58" spans="1:27" hidden="1" x14ac:dyDescent="0.25">
      <c r="A58" s="348"/>
      <c r="B58" s="130"/>
      <c r="C58" s="130" t="s">
        <v>126</v>
      </c>
      <c r="D58" s="130">
        <v>0</v>
      </c>
      <c r="E58" s="130">
        <v>0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  <c r="L58" s="130">
        <v>0</v>
      </c>
      <c r="M58" s="130">
        <v>0</v>
      </c>
      <c r="N58" s="130">
        <v>0</v>
      </c>
      <c r="O58" s="129">
        <v>0</v>
      </c>
      <c r="P58" s="129">
        <v>0</v>
      </c>
      <c r="Q58" s="129">
        <v>0</v>
      </c>
      <c r="R58" s="132">
        <v>0</v>
      </c>
      <c r="S58" s="130">
        <v>0</v>
      </c>
      <c r="T58" s="130">
        <v>0</v>
      </c>
      <c r="U58" s="130">
        <v>0</v>
      </c>
      <c r="V58" s="134">
        <v>0</v>
      </c>
      <c r="W58" s="130"/>
      <c r="X58" s="130" t="b">
        <v>1</v>
      </c>
      <c r="Y58" s="130"/>
      <c r="Z58" s="130"/>
      <c r="AA58" s="130" t="b">
        <v>1</v>
      </c>
    </row>
    <row r="59" spans="1:27" hidden="1" x14ac:dyDescent="0.25">
      <c r="A59" s="348"/>
      <c r="B59" s="130" t="s">
        <v>127</v>
      </c>
      <c r="C59" s="130" t="s">
        <v>128</v>
      </c>
      <c r="D59" s="130">
        <v>651</v>
      </c>
      <c r="E59" s="130">
        <v>2.8876707000000001</v>
      </c>
      <c r="F59" s="130">
        <v>0.17833604100000003</v>
      </c>
      <c r="G59" s="130">
        <v>9.0083640999999992E-2</v>
      </c>
      <c r="H59" s="130">
        <v>2.9759231000000002</v>
      </c>
      <c r="I59" s="130">
        <v>0</v>
      </c>
      <c r="J59" s="130">
        <v>0</v>
      </c>
      <c r="K59" s="130">
        <v>0</v>
      </c>
      <c r="L59" s="130">
        <v>0</v>
      </c>
      <c r="M59" s="130">
        <v>0</v>
      </c>
      <c r="N59" s="130">
        <v>0</v>
      </c>
      <c r="O59" s="129">
        <v>637</v>
      </c>
      <c r="P59" s="129">
        <v>2.9769792929999981</v>
      </c>
      <c r="Q59" s="129">
        <v>0</v>
      </c>
      <c r="R59" s="132">
        <v>-2.1500000000003199E-5</v>
      </c>
      <c r="S59" s="130">
        <v>14</v>
      </c>
      <c r="T59" s="130">
        <v>-1.0346929999979259E-3</v>
      </c>
      <c r="U59" s="130">
        <v>651</v>
      </c>
      <c r="V59" s="134">
        <v>2.9759231000000002</v>
      </c>
      <c r="W59" s="130"/>
      <c r="X59" s="130" t="b">
        <v>0</v>
      </c>
      <c r="Y59" s="130"/>
      <c r="Z59" s="130" t="b">
        <v>0</v>
      </c>
      <c r="AA59" s="130" t="b">
        <v>1</v>
      </c>
    </row>
    <row r="60" spans="1:27" hidden="1" x14ac:dyDescent="0.25">
      <c r="A60" s="348"/>
      <c r="B60" s="130"/>
      <c r="C60" s="130" t="s">
        <v>129</v>
      </c>
      <c r="D60" s="130">
        <v>0</v>
      </c>
      <c r="E60" s="130">
        <v>0</v>
      </c>
      <c r="F60" s="130">
        <v>0</v>
      </c>
      <c r="G60" s="130">
        <v>0</v>
      </c>
      <c r="H60" s="130">
        <v>0</v>
      </c>
      <c r="I60" s="130">
        <v>0</v>
      </c>
      <c r="J60" s="130">
        <v>0</v>
      </c>
      <c r="K60" s="130">
        <v>0</v>
      </c>
      <c r="L60" s="130">
        <v>0</v>
      </c>
      <c r="M60" s="130">
        <v>0</v>
      </c>
      <c r="N60" s="130">
        <v>0</v>
      </c>
      <c r="O60" s="129">
        <v>0</v>
      </c>
      <c r="P60" s="129">
        <v>0</v>
      </c>
      <c r="Q60" s="129">
        <v>0</v>
      </c>
      <c r="R60" s="132">
        <v>0</v>
      </c>
      <c r="S60" s="130">
        <v>0</v>
      </c>
      <c r="T60" s="130">
        <v>0</v>
      </c>
      <c r="U60" s="130">
        <v>0</v>
      </c>
      <c r="V60" s="134">
        <v>0</v>
      </c>
      <c r="W60" s="130"/>
      <c r="X60" s="130" t="b">
        <v>1</v>
      </c>
      <c r="Y60" s="130"/>
      <c r="Z60" s="130"/>
      <c r="AA60" s="130" t="b">
        <v>1</v>
      </c>
    </row>
    <row r="61" spans="1:27" hidden="1" x14ac:dyDescent="0.25">
      <c r="A61" s="348"/>
      <c r="B61" s="130" t="s">
        <v>130</v>
      </c>
      <c r="C61" s="130"/>
      <c r="D61" s="130">
        <v>0</v>
      </c>
      <c r="E61" s="130">
        <v>0</v>
      </c>
      <c r="F61" s="130">
        <v>0</v>
      </c>
      <c r="G61" s="130">
        <v>0</v>
      </c>
      <c r="H61" s="130">
        <v>0</v>
      </c>
      <c r="I61" s="130">
        <v>0</v>
      </c>
      <c r="J61" s="130">
        <v>0</v>
      </c>
      <c r="K61" s="130">
        <v>0</v>
      </c>
      <c r="L61" s="130">
        <v>0</v>
      </c>
      <c r="M61" s="130">
        <v>0</v>
      </c>
      <c r="N61" s="130">
        <v>0</v>
      </c>
      <c r="O61" s="129">
        <v>0</v>
      </c>
      <c r="P61" s="129">
        <v>0</v>
      </c>
      <c r="Q61" s="129">
        <v>0</v>
      </c>
      <c r="R61" s="132">
        <v>0</v>
      </c>
      <c r="S61" s="130">
        <v>0</v>
      </c>
      <c r="T61" s="130">
        <v>0</v>
      </c>
      <c r="U61" s="130">
        <v>0</v>
      </c>
      <c r="V61" s="134">
        <v>0</v>
      </c>
      <c r="W61" s="130"/>
      <c r="X61" s="130" t="b">
        <v>1</v>
      </c>
      <c r="Y61" s="130"/>
      <c r="Z61" s="130" t="b">
        <v>1</v>
      </c>
      <c r="AA61" s="130" t="b">
        <v>1</v>
      </c>
    </row>
    <row r="62" spans="1:27" hidden="1" x14ac:dyDescent="0.25">
      <c r="A62" s="348"/>
      <c r="B62" s="130" t="s">
        <v>24</v>
      </c>
      <c r="C62" s="130"/>
      <c r="D62" s="130">
        <v>1230</v>
      </c>
      <c r="E62" s="130">
        <v>-0.17071019800000001</v>
      </c>
      <c r="F62" s="130">
        <v>4.0022285000000005E-2</v>
      </c>
      <c r="G62" s="130">
        <v>4.3684584999999991E-2</v>
      </c>
      <c r="H62" s="130">
        <v>-0.17437249799999999</v>
      </c>
      <c r="I62" s="130">
        <v>0</v>
      </c>
      <c r="J62" s="130">
        <v>0</v>
      </c>
      <c r="K62" s="130">
        <v>0</v>
      </c>
      <c r="L62" s="130">
        <v>0</v>
      </c>
      <c r="M62" s="130">
        <v>0</v>
      </c>
      <c r="N62" s="130">
        <v>0</v>
      </c>
      <c r="O62" s="129">
        <v>0</v>
      </c>
      <c r="P62" s="129">
        <v>0</v>
      </c>
      <c r="Q62" s="129">
        <v>1</v>
      </c>
      <c r="R62" s="132">
        <v>2.3009999999999974E-4</v>
      </c>
      <c r="S62" s="130">
        <v>1229</v>
      </c>
      <c r="T62" s="130">
        <v>-0.174602598</v>
      </c>
      <c r="U62" s="130">
        <v>1230</v>
      </c>
      <c r="V62" s="134">
        <v>-0.17437249799999999</v>
      </c>
      <c r="W62" s="130"/>
      <c r="X62" s="130" t="b">
        <v>0</v>
      </c>
      <c r="Y62" s="130"/>
      <c r="Z62" s="130" t="b">
        <v>0</v>
      </c>
      <c r="AA62" s="130" t="b">
        <v>1</v>
      </c>
    </row>
    <row r="63" spans="1:27" hidden="1" x14ac:dyDescent="0.25">
      <c r="A63" s="348"/>
      <c r="B63" s="130" t="s">
        <v>131</v>
      </c>
      <c r="C63" s="130"/>
      <c r="D63" s="130">
        <v>0</v>
      </c>
      <c r="E63" s="130">
        <v>0</v>
      </c>
      <c r="F63" s="130">
        <v>0</v>
      </c>
      <c r="G63" s="130">
        <v>0</v>
      </c>
      <c r="H63" s="130">
        <v>0</v>
      </c>
      <c r="I63" s="130">
        <v>0</v>
      </c>
      <c r="J63" s="130">
        <v>0</v>
      </c>
      <c r="K63" s="130">
        <v>0</v>
      </c>
      <c r="L63" s="130">
        <v>0</v>
      </c>
      <c r="M63" s="130">
        <v>0</v>
      </c>
      <c r="N63" s="130">
        <v>0</v>
      </c>
      <c r="O63" s="129">
        <v>0</v>
      </c>
      <c r="P63" s="129">
        <v>0</v>
      </c>
      <c r="Q63" s="129">
        <v>0</v>
      </c>
      <c r="R63" s="132">
        <v>0</v>
      </c>
      <c r="S63" s="130">
        <v>0</v>
      </c>
      <c r="T63" s="130">
        <v>0</v>
      </c>
      <c r="U63" s="130">
        <v>0</v>
      </c>
      <c r="V63" s="134">
        <v>0</v>
      </c>
      <c r="W63" s="130"/>
      <c r="X63" s="130" t="b">
        <v>1</v>
      </c>
      <c r="Y63" s="130"/>
      <c r="Z63" s="130" t="b">
        <v>1</v>
      </c>
      <c r="AA63" s="130" t="b">
        <v>1</v>
      </c>
    </row>
    <row r="64" spans="1:27" hidden="1" x14ac:dyDescent="0.25">
      <c r="A64" s="348"/>
      <c r="B64" s="130" t="s">
        <v>132</v>
      </c>
      <c r="C64" s="130"/>
      <c r="D64" s="130">
        <v>5</v>
      </c>
      <c r="E64" s="130">
        <v>5.6824699999999978E-2</v>
      </c>
      <c r="F64" s="130">
        <v>0.17632049999999999</v>
      </c>
      <c r="G64" s="130">
        <v>0.23314520000000002</v>
      </c>
      <c r="H64" s="130">
        <v>0</v>
      </c>
      <c r="I64" s="130">
        <v>0</v>
      </c>
      <c r="J64" s="130">
        <v>0</v>
      </c>
      <c r="K64" s="130">
        <v>0</v>
      </c>
      <c r="L64" s="130">
        <v>0</v>
      </c>
      <c r="M64" s="130">
        <v>0</v>
      </c>
      <c r="N64" s="130">
        <v>0</v>
      </c>
      <c r="O64" s="129">
        <v>0</v>
      </c>
      <c r="P64" s="129">
        <v>0</v>
      </c>
      <c r="Q64" s="129">
        <v>0</v>
      </c>
      <c r="R64" s="132">
        <v>0</v>
      </c>
      <c r="S64" s="130">
        <v>5</v>
      </c>
      <c r="T64" s="130">
        <v>0</v>
      </c>
      <c r="U64" s="130">
        <v>5</v>
      </c>
      <c r="V64" s="134">
        <v>0</v>
      </c>
      <c r="W64" s="130"/>
      <c r="X64" s="130" t="b">
        <v>0</v>
      </c>
      <c r="Y64" s="130"/>
      <c r="Z64" s="130" t="b">
        <v>1</v>
      </c>
      <c r="AA64" s="130" t="b">
        <v>1</v>
      </c>
    </row>
    <row r="65" spans="1:27" hidden="1" x14ac:dyDescent="0.25">
      <c r="A65" s="348"/>
      <c r="B65" s="130" t="s">
        <v>133</v>
      </c>
      <c r="C65" s="130"/>
      <c r="D65" s="130">
        <v>0</v>
      </c>
      <c r="E65" s="130">
        <v>0</v>
      </c>
      <c r="F65" s="130">
        <v>0</v>
      </c>
      <c r="G65" s="130">
        <v>0</v>
      </c>
      <c r="H65" s="130">
        <v>0</v>
      </c>
      <c r="I65" s="130">
        <v>0</v>
      </c>
      <c r="J65" s="130">
        <v>0</v>
      </c>
      <c r="K65" s="130">
        <v>0</v>
      </c>
      <c r="L65" s="130">
        <v>0</v>
      </c>
      <c r="M65" s="130">
        <v>0</v>
      </c>
      <c r="N65" s="130">
        <v>0</v>
      </c>
      <c r="O65" s="129">
        <v>0</v>
      </c>
      <c r="P65" s="129">
        <v>0</v>
      </c>
      <c r="Q65" s="129">
        <v>0</v>
      </c>
      <c r="R65" s="132">
        <v>0</v>
      </c>
      <c r="S65" s="130">
        <v>0</v>
      </c>
      <c r="T65" s="130">
        <v>0</v>
      </c>
      <c r="U65" s="130">
        <v>0</v>
      </c>
      <c r="V65" s="134">
        <v>0</v>
      </c>
      <c r="W65" s="130"/>
      <c r="X65" s="130" t="b">
        <v>1</v>
      </c>
      <c r="Y65" s="130"/>
      <c r="Z65" s="130" t="b">
        <v>1</v>
      </c>
      <c r="AA65" s="130" t="b">
        <v>1</v>
      </c>
    </row>
    <row r="66" spans="1:27" hidden="1" x14ac:dyDescent="0.25">
      <c r="A66" s="348"/>
      <c r="B66" s="130" t="s">
        <v>134</v>
      </c>
      <c r="C66" s="130"/>
      <c r="D66" s="130">
        <v>3</v>
      </c>
      <c r="E66" s="130">
        <v>0.13914530000000003</v>
      </c>
      <c r="F66" s="130">
        <v>2.5027400000000002E-2</v>
      </c>
      <c r="G66" s="130">
        <v>6.8342899999999998E-2</v>
      </c>
      <c r="H66" s="130">
        <v>9.5829800000000034E-2</v>
      </c>
      <c r="I66" s="130">
        <v>0</v>
      </c>
      <c r="J66" s="130">
        <v>0</v>
      </c>
      <c r="K66" s="130">
        <v>0</v>
      </c>
      <c r="L66" s="130">
        <v>0</v>
      </c>
      <c r="M66" s="130">
        <v>0</v>
      </c>
      <c r="N66" s="130">
        <v>0</v>
      </c>
      <c r="O66" s="129">
        <v>3</v>
      </c>
      <c r="P66" s="129">
        <v>9.5829810000000043E-2</v>
      </c>
      <c r="Q66" s="129">
        <v>0</v>
      </c>
      <c r="R66" s="132">
        <v>0</v>
      </c>
      <c r="S66" s="130">
        <v>0</v>
      </c>
      <c r="T66" s="130">
        <v>-1.0000000008614229E-8</v>
      </c>
      <c r="U66" s="130">
        <v>3</v>
      </c>
      <c r="V66" s="134">
        <v>9.5829800000000034E-2</v>
      </c>
      <c r="W66" s="130"/>
      <c r="X66" s="130" t="b">
        <v>0</v>
      </c>
      <c r="Y66" s="130"/>
      <c r="Z66" s="130" t="b">
        <v>0</v>
      </c>
      <c r="AA66" s="130" t="b">
        <v>1</v>
      </c>
    </row>
    <row r="67" spans="1:27" hidden="1" x14ac:dyDescent="0.25">
      <c r="A67" s="348"/>
      <c r="B67" s="130" t="s">
        <v>135</v>
      </c>
      <c r="C67" s="130"/>
      <c r="D67" s="130">
        <v>0</v>
      </c>
      <c r="E67" s="130">
        <v>0</v>
      </c>
      <c r="F67" s="130">
        <v>0</v>
      </c>
      <c r="G67" s="130">
        <v>0</v>
      </c>
      <c r="H67" s="130">
        <v>0</v>
      </c>
      <c r="I67" s="130">
        <v>0</v>
      </c>
      <c r="J67" s="130">
        <v>0</v>
      </c>
      <c r="K67" s="130">
        <v>0</v>
      </c>
      <c r="L67" s="130">
        <v>0</v>
      </c>
      <c r="M67" s="130">
        <v>0</v>
      </c>
      <c r="N67" s="130">
        <v>0</v>
      </c>
      <c r="O67" s="129">
        <v>0</v>
      </c>
      <c r="P67" s="129">
        <v>0</v>
      </c>
      <c r="Q67" s="129">
        <v>0</v>
      </c>
      <c r="R67" s="132">
        <v>0</v>
      </c>
      <c r="S67" s="130">
        <v>0</v>
      </c>
      <c r="T67" s="130">
        <v>0</v>
      </c>
      <c r="U67" s="130">
        <v>0</v>
      </c>
      <c r="V67" s="134">
        <v>0</v>
      </c>
      <c r="W67" s="130"/>
      <c r="X67" s="130" t="b">
        <v>1</v>
      </c>
      <c r="Y67" s="130"/>
      <c r="Z67" s="130" t="b">
        <v>1</v>
      </c>
      <c r="AA67" s="130" t="b">
        <v>1</v>
      </c>
    </row>
    <row r="68" spans="1:27" hidden="1" x14ac:dyDescent="0.25">
      <c r="A68" s="348"/>
      <c r="B68" s="130" t="s">
        <v>136</v>
      </c>
      <c r="C68" s="130"/>
      <c r="D68" s="130">
        <v>0</v>
      </c>
      <c r="E68" s="130">
        <v>0</v>
      </c>
      <c r="F68" s="130">
        <v>0</v>
      </c>
      <c r="G68" s="130">
        <v>0</v>
      </c>
      <c r="H68" s="130">
        <v>0</v>
      </c>
      <c r="I68" s="130">
        <v>0</v>
      </c>
      <c r="J68" s="130">
        <v>0</v>
      </c>
      <c r="K68" s="130">
        <v>0</v>
      </c>
      <c r="L68" s="130">
        <v>0</v>
      </c>
      <c r="M68" s="130">
        <v>0</v>
      </c>
      <c r="N68" s="130">
        <v>0</v>
      </c>
      <c r="O68" s="129">
        <v>0</v>
      </c>
      <c r="P68" s="129">
        <v>0</v>
      </c>
      <c r="Q68" s="129">
        <v>0</v>
      </c>
      <c r="R68" s="132">
        <v>0</v>
      </c>
      <c r="S68" s="130">
        <v>0</v>
      </c>
      <c r="T68" s="130">
        <v>0</v>
      </c>
      <c r="U68" s="130">
        <v>0</v>
      </c>
      <c r="V68" s="134">
        <v>0</v>
      </c>
      <c r="W68" s="130"/>
      <c r="X68" s="130" t="b">
        <v>1</v>
      </c>
      <c r="Y68" s="130"/>
      <c r="Z68" s="130" t="b">
        <v>1</v>
      </c>
      <c r="AA68" s="130" t="b">
        <v>1</v>
      </c>
    </row>
    <row r="69" spans="1:27" hidden="1" x14ac:dyDescent="0.25">
      <c r="A69" s="348"/>
      <c r="B69" s="130" t="s">
        <v>137</v>
      </c>
      <c r="C69" s="130"/>
      <c r="D69" s="130">
        <v>1</v>
      </c>
      <c r="E69" s="130">
        <v>0</v>
      </c>
      <c r="F69" s="130">
        <v>0</v>
      </c>
      <c r="G69" s="130">
        <v>0</v>
      </c>
      <c r="H69" s="130">
        <v>0</v>
      </c>
      <c r="I69" s="130">
        <v>0</v>
      </c>
      <c r="J69" s="130">
        <v>0</v>
      </c>
      <c r="K69" s="130">
        <v>0</v>
      </c>
      <c r="L69" s="130">
        <v>0</v>
      </c>
      <c r="M69" s="130">
        <v>0</v>
      </c>
      <c r="N69" s="130">
        <v>0</v>
      </c>
      <c r="O69" s="129">
        <v>0</v>
      </c>
      <c r="P69" s="129">
        <v>0</v>
      </c>
      <c r="Q69" s="129">
        <v>0</v>
      </c>
      <c r="R69" s="132">
        <v>0</v>
      </c>
      <c r="S69" s="130">
        <v>1</v>
      </c>
      <c r="T69" s="130">
        <v>0</v>
      </c>
      <c r="U69" s="130">
        <v>1</v>
      </c>
      <c r="V69" s="134">
        <v>0</v>
      </c>
      <c r="W69" s="130"/>
      <c r="X69" s="130" t="b">
        <v>1</v>
      </c>
      <c r="Y69" s="130"/>
      <c r="Z69" s="130" t="b">
        <v>1</v>
      </c>
      <c r="AA69" s="130" t="b">
        <v>1</v>
      </c>
    </row>
    <row r="70" spans="1:27" hidden="1" x14ac:dyDescent="0.25">
      <c r="A70" s="348"/>
      <c r="B70" s="130" t="s">
        <v>29</v>
      </c>
      <c r="C70" s="130"/>
      <c r="D70" s="130">
        <v>0</v>
      </c>
      <c r="E70" s="130">
        <v>0</v>
      </c>
      <c r="F70" s="130">
        <v>0</v>
      </c>
      <c r="G70" s="130">
        <v>0</v>
      </c>
      <c r="H70" s="130">
        <v>0</v>
      </c>
      <c r="I70" s="130">
        <v>0</v>
      </c>
      <c r="J70" s="130">
        <v>0</v>
      </c>
      <c r="K70" s="130">
        <v>0</v>
      </c>
      <c r="L70" s="130">
        <v>0</v>
      </c>
      <c r="M70" s="130">
        <v>0</v>
      </c>
      <c r="N70" s="130">
        <v>0</v>
      </c>
      <c r="O70" s="129">
        <v>0</v>
      </c>
      <c r="P70" s="129">
        <v>0</v>
      </c>
      <c r="Q70" s="129">
        <v>0</v>
      </c>
      <c r="R70" s="132">
        <v>0</v>
      </c>
      <c r="S70" s="130">
        <v>0</v>
      </c>
      <c r="T70" s="130">
        <v>0</v>
      </c>
      <c r="U70" s="130">
        <v>0</v>
      </c>
      <c r="V70" s="134">
        <v>0</v>
      </c>
      <c r="W70" s="130"/>
      <c r="X70" s="130" t="b">
        <v>1</v>
      </c>
      <c r="Y70" s="130"/>
      <c r="Z70" s="130" t="b">
        <v>1</v>
      </c>
      <c r="AA70" s="130" t="b">
        <v>1</v>
      </c>
    </row>
    <row r="71" spans="1:27" s="123" customFormat="1" hidden="1" x14ac:dyDescent="0.25">
      <c r="A71" s="348"/>
      <c r="B71" s="135" t="s">
        <v>84</v>
      </c>
      <c r="C71" s="135"/>
      <c r="D71" s="135">
        <v>57316</v>
      </c>
      <c r="E71" s="135">
        <v>28.564913073000003</v>
      </c>
      <c r="F71" s="135">
        <v>7.890216896000001</v>
      </c>
      <c r="G71" s="135">
        <v>7.575900433000001</v>
      </c>
      <c r="H71" s="135">
        <v>28.879229536000004</v>
      </c>
      <c r="I71" s="135">
        <v>0</v>
      </c>
      <c r="J71" s="135">
        <v>0</v>
      </c>
      <c r="K71" s="135">
        <v>0</v>
      </c>
      <c r="L71" s="135">
        <v>0</v>
      </c>
      <c r="M71" s="135">
        <v>0</v>
      </c>
      <c r="N71" s="135">
        <v>0</v>
      </c>
      <c r="O71" s="131">
        <v>1759</v>
      </c>
      <c r="P71" s="131">
        <v>17.836312136</v>
      </c>
      <c r="Q71" s="131">
        <v>1962.0050982</v>
      </c>
      <c r="R71" s="136">
        <v>0.48172439399999994</v>
      </c>
      <c r="S71" s="135">
        <v>53594.994901799997</v>
      </c>
      <c r="T71" s="135">
        <v>10.561193006</v>
      </c>
      <c r="U71" s="135">
        <v>57316</v>
      </c>
      <c r="V71" s="137">
        <v>28.879229536000004</v>
      </c>
      <c r="W71" s="135"/>
      <c r="X71" s="135" t="b">
        <v>0</v>
      </c>
      <c r="Y71" s="135"/>
      <c r="Z71" s="135" t="b">
        <v>0</v>
      </c>
      <c r="AA71" s="135" t="b">
        <v>1</v>
      </c>
    </row>
    <row r="72" spans="1:27" hidden="1" x14ac:dyDescent="0.25">
      <c r="A72" s="348" t="s">
        <v>8</v>
      </c>
      <c r="B72" s="130" t="s">
        <v>31</v>
      </c>
      <c r="C72" s="130"/>
      <c r="D72" s="130">
        <v>19649</v>
      </c>
      <c r="E72" s="130">
        <v>21.718186800999998</v>
      </c>
      <c r="F72" s="130">
        <v>0.62104176300000413</v>
      </c>
      <c r="G72" s="130">
        <v>0.46676927899999199</v>
      </c>
      <c r="H72" s="130">
        <v>21.872459285000012</v>
      </c>
      <c r="I72" s="130">
        <v>0</v>
      </c>
      <c r="J72" s="130">
        <v>0</v>
      </c>
      <c r="K72" s="130">
        <v>0</v>
      </c>
      <c r="L72" s="130">
        <v>0</v>
      </c>
      <c r="M72" s="130">
        <v>0</v>
      </c>
      <c r="N72" s="130">
        <v>0</v>
      </c>
      <c r="O72" s="129">
        <v>0</v>
      </c>
      <c r="P72" s="129">
        <v>0</v>
      </c>
      <c r="Q72" s="129">
        <v>2852</v>
      </c>
      <c r="R72" s="132">
        <v>0.89566539999999994</v>
      </c>
      <c r="S72" s="130">
        <v>16797</v>
      </c>
      <c r="T72" s="130">
        <v>20.976793885000014</v>
      </c>
      <c r="U72" s="130">
        <v>19649</v>
      </c>
      <c r="V72" s="134">
        <v>21.872459285000012</v>
      </c>
      <c r="W72" s="130"/>
      <c r="X72" s="130" t="b">
        <v>0</v>
      </c>
      <c r="Y72" s="130"/>
      <c r="Z72" s="130" t="b">
        <v>0</v>
      </c>
      <c r="AA72" s="130" t="b">
        <v>1</v>
      </c>
    </row>
    <row r="73" spans="1:27" hidden="1" x14ac:dyDescent="0.25">
      <c r="A73" s="348"/>
      <c r="B73" s="130" t="s">
        <v>21</v>
      </c>
      <c r="C73" s="130"/>
      <c r="D73" s="130">
        <v>20020</v>
      </c>
      <c r="E73" s="130">
        <v>0.82760507100000003</v>
      </c>
      <c r="F73" s="130">
        <v>0.53048764999999054</v>
      </c>
      <c r="G73" s="130">
        <v>0.5353517499999898</v>
      </c>
      <c r="H73" s="130">
        <v>0.82274097100000065</v>
      </c>
      <c r="I73" s="130">
        <v>0</v>
      </c>
      <c r="J73" s="130">
        <v>0</v>
      </c>
      <c r="K73" s="130">
        <v>0</v>
      </c>
      <c r="L73" s="130">
        <v>0</v>
      </c>
      <c r="M73" s="130">
        <v>0</v>
      </c>
      <c r="N73" s="130">
        <v>0</v>
      </c>
      <c r="O73" s="129">
        <v>408</v>
      </c>
      <c r="P73" s="129">
        <v>5.7341900000000001E-2</v>
      </c>
      <c r="Q73" s="129">
        <v>3785</v>
      </c>
      <c r="R73" s="132">
        <v>0.25364779999999998</v>
      </c>
      <c r="S73" s="130">
        <v>15827</v>
      </c>
      <c r="T73" s="130">
        <v>0.51175127100000073</v>
      </c>
      <c r="U73" s="130">
        <v>20020</v>
      </c>
      <c r="V73" s="134">
        <v>0.82274097100000065</v>
      </c>
      <c r="W73" s="130"/>
      <c r="X73" s="130" t="b">
        <v>0</v>
      </c>
      <c r="Y73" s="130"/>
      <c r="Z73" s="130" t="b">
        <v>0</v>
      </c>
      <c r="AA73" s="130" t="b">
        <v>1</v>
      </c>
    </row>
    <row r="74" spans="1:27" hidden="1" x14ac:dyDescent="0.25">
      <c r="A74" s="348"/>
      <c r="B74" s="130" t="s">
        <v>22</v>
      </c>
      <c r="C74" s="130"/>
      <c r="D74" s="130">
        <v>1750</v>
      </c>
      <c r="E74" s="130">
        <v>6.3264600000000004E-2</v>
      </c>
      <c r="F74" s="130">
        <v>0.22703419999999999</v>
      </c>
      <c r="G74" s="130">
        <v>0.2267237</v>
      </c>
      <c r="H74" s="130">
        <v>6.3575099999999968E-2</v>
      </c>
      <c r="I74" s="130">
        <v>0</v>
      </c>
      <c r="J74" s="130">
        <v>0</v>
      </c>
      <c r="K74" s="130">
        <v>0</v>
      </c>
      <c r="L74" s="130">
        <v>0</v>
      </c>
      <c r="M74" s="130">
        <v>0</v>
      </c>
      <c r="N74" s="130">
        <v>0</v>
      </c>
      <c r="O74" s="129">
        <v>68</v>
      </c>
      <c r="P74" s="129">
        <v>9.8607999999999994E-3</v>
      </c>
      <c r="Q74" s="129">
        <v>291</v>
      </c>
      <c r="R74" s="132">
        <v>1.3140999999999999E-3</v>
      </c>
      <c r="S74" s="130">
        <v>1391</v>
      </c>
      <c r="T74" s="130">
        <v>5.2400199999999966E-2</v>
      </c>
      <c r="U74" s="130">
        <v>1750</v>
      </c>
      <c r="V74" s="134">
        <v>6.3575099999999968E-2</v>
      </c>
      <c r="W74" s="130"/>
      <c r="X74" s="130" t="b">
        <v>0</v>
      </c>
      <c r="Y74" s="130"/>
      <c r="Z74" s="130" t="b">
        <v>0</v>
      </c>
      <c r="AA74" s="130" t="b">
        <v>1</v>
      </c>
    </row>
    <row r="75" spans="1:27" hidden="1" x14ac:dyDescent="0.25">
      <c r="A75" s="348"/>
      <c r="B75" s="130" t="s">
        <v>122</v>
      </c>
      <c r="C75" s="130"/>
      <c r="D75" s="130">
        <v>16951</v>
      </c>
      <c r="E75" s="130">
        <v>-1.8793956000000001</v>
      </c>
      <c r="F75" s="130">
        <v>9.8392995959998188</v>
      </c>
      <c r="G75" s="130">
        <v>9.8402333959998192</v>
      </c>
      <c r="H75" s="130">
        <v>-1.8803294000000008</v>
      </c>
      <c r="I75" s="130">
        <v>0</v>
      </c>
      <c r="J75" s="130">
        <v>0</v>
      </c>
      <c r="K75" s="130">
        <v>0</v>
      </c>
      <c r="L75" s="130">
        <v>0</v>
      </c>
      <c r="M75" s="130">
        <v>0</v>
      </c>
      <c r="N75" s="130">
        <v>0</v>
      </c>
      <c r="O75" s="129">
        <v>0</v>
      </c>
      <c r="P75" s="129">
        <v>0</v>
      </c>
      <c r="Q75" s="129">
        <v>14</v>
      </c>
      <c r="R75" s="132">
        <v>-2.7884099999999998E-2</v>
      </c>
      <c r="S75" s="130">
        <v>16937</v>
      </c>
      <c r="T75" s="130">
        <v>-1.8524453000000007</v>
      </c>
      <c r="U75" s="130">
        <v>16951</v>
      </c>
      <c r="V75" s="134">
        <v>-1.8803294000000008</v>
      </c>
      <c r="W75" s="130"/>
      <c r="X75" s="130" t="b">
        <v>0</v>
      </c>
      <c r="Y75" s="130"/>
      <c r="Z75" s="130" t="b">
        <v>0</v>
      </c>
      <c r="AA75" s="130" t="b">
        <v>1</v>
      </c>
    </row>
    <row r="76" spans="1:27" hidden="1" x14ac:dyDescent="0.25">
      <c r="A76" s="348"/>
      <c r="B76" s="130" t="s">
        <v>23</v>
      </c>
      <c r="C76" s="130"/>
      <c r="D76" s="130">
        <v>738</v>
      </c>
      <c r="E76" s="130">
        <v>0.14540169999999999</v>
      </c>
      <c r="F76" s="130">
        <v>0.14544029999999999</v>
      </c>
      <c r="G76" s="130">
        <v>0.12849720000000001</v>
      </c>
      <c r="H76" s="130">
        <v>0.16234479999999998</v>
      </c>
      <c r="I76" s="130">
        <v>0</v>
      </c>
      <c r="J76" s="130">
        <v>0</v>
      </c>
      <c r="K76" s="130">
        <v>0</v>
      </c>
      <c r="L76" s="130">
        <v>0</v>
      </c>
      <c r="M76" s="130">
        <v>0</v>
      </c>
      <c r="N76" s="130">
        <v>0</v>
      </c>
      <c r="O76" s="129">
        <v>0</v>
      </c>
      <c r="P76" s="129">
        <v>0</v>
      </c>
      <c r="Q76" s="129">
        <v>281</v>
      </c>
      <c r="R76" s="132">
        <v>3.09678E-2</v>
      </c>
      <c r="S76" s="130">
        <v>457</v>
      </c>
      <c r="T76" s="130">
        <v>0.13137699999999999</v>
      </c>
      <c r="U76" s="130">
        <v>738</v>
      </c>
      <c r="V76" s="134">
        <v>0.16234479999999998</v>
      </c>
      <c r="W76" s="130"/>
      <c r="X76" s="130" t="b">
        <v>0</v>
      </c>
      <c r="Y76" s="130"/>
      <c r="Z76" s="130" t="b">
        <v>0</v>
      </c>
      <c r="AA76" s="130" t="b">
        <v>1</v>
      </c>
    </row>
    <row r="77" spans="1:27" hidden="1" x14ac:dyDescent="0.25">
      <c r="A77" s="348"/>
      <c r="B77" s="130" t="s">
        <v>123</v>
      </c>
      <c r="C77" s="130" t="s">
        <v>124</v>
      </c>
      <c r="D77" s="130">
        <v>939</v>
      </c>
      <c r="E77" s="130">
        <v>24.837783200000001</v>
      </c>
      <c r="F77" s="130">
        <v>0.74195880000000003</v>
      </c>
      <c r="G77" s="130">
        <v>6.9027599999999995E-2</v>
      </c>
      <c r="H77" s="130">
        <v>25.510714400000001</v>
      </c>
      <c r="I77" s="130">
        <v>0</v>
      </c>
      <c r="J77" s="130">
        <v>0</v>
      </c>
      <c r="K77" s="130">
        <v>0</v>
      </c>
      <c r="L77" s="130">
        <v>0</v>
      </c>
      <c r="M77" s="130">
        <v>0</v>
      </c>
      <c r="N77" s="130">
        <v>0</v>
      </c>
      <c r="O77" s="129">
        <v>939</v>
      </c>
      <c r="P77" s="129">
        <v>25.5107359</v>
      </c>
      <c r="Q77" s="129">
        <v>196</v>
      </c>
      <c r="R77" s="132">
        <v>-0.33216259999999997</v>
      </c>
      <c r="S77" s="130">
        <v>-196</v>
      </c>
      <c r="T77" s="130">
        <v>0.33214110000000097</v>
      </c>
      <c r="U77" s="130">
        <v>939</v>
      </c>
      <c r="V77" s="134">
        <v>25.510714400000001</v>
      </c>
      <c r="W77" s="130"/>
      <c r="X77" s="130" t="b">
        <v>0</v>
      </c>
      <c r="Y77" s="130"/>
      <c r="Z77" s="130" t="b">
        <v>0</v>
      </c>
      <c r="AA77" s="130" t="b">
        <v>1</v>
      </c>
    </row>
    <row r="78" spans="1:27" hidden="1" x14ac:dyDescent="0.25">
      <c r="A78" s="348"/>
      <c r="B78" s="130"/>
      <c r="C78" s="130" t="s">
        <v>125</v>
      </c>
      <c r="D78" s="130">
        <v>0</v>
      </c>
      <c r="E78" s="130">
        <v>0</v>
      </c>
      <c r="F78" s="130">
        <v>0</v>
      </c>
      <c r="G78" s="130">
        <v>0</v>
      </c>
      <c r="H78" s="130">
        <v>0</v>
      </c>
      <c r="I78" s="130">
        <v>0</v>
      </c>
      <c r="J78" s="130">
        <v>0</v>
      </c>
      <c r="K78" s="130">
        <v>0</v>
      </c>
      <c r="L78" s="130">
        <v>0</v>
      </c>
      <c r="M78" s="130">
        <v>0</v>
      </c>
      <c r="N78" s="130">
        <v>0</v>
      </c>
      <c r="O78" s="129">
        <v>0</v>
      </c>
      <c r="P78" s="129">
        <v>0</v>
      </c>
      <c r="Q78" s="129">
        <v>0</v>
      </c>
      <c r="R78" s="132">
        <v>0</v>
      </c>
      <c r="S78" s="130">
        <v>0</v>
      </c>
      <c r="T78" s="130">
        <v>0</v>
      </c>
      <c r="U78" s="130">
        <v>0</v>
      </c>
      <c r="V78" s="134">
        <v>0</v>
      </c>
      <c r="W78" s="130"/>
      <c r="X78" s="130" t="b">
        <v>1</v>
      </c>
      <c r="Y78" s="130"/>
      <c r="Z78" s="130"/>
      <c r="AA78" s="130" t="b">
        <v>1</v>
      </c>
    </row>
    <row r="79" spans="1:27" hidden="1" x14ac:dyDescent="0.25">
      <c r="A79" s="348"/>
      <c r="B79" s="130"/>
      <c r="C79" s="130" t="s">
        <v>126</v>
      </c>
      <c r="D79" s="130">
        <v>0</v>
      </c>
      <c r="E79" s="130">
        <v>0</v>
      </c>
      <c r="F79" s="130">
        <v>0</v>
      </c>
      <c r="G79" s="130">
        <v>0</v>
      </c>
      <c r="H79" s="130">
        <v>0</v>
      </c>
      <c r="I79" s="130">
        <v>0</v>
      </c>
      <c r="J79" s="130">
        <v>0</v>
      </c>
      <c r="K79" s="130">
        <v>0</v>
      </c>
      <c r="L79" s="130">
        <v>0</v>
      </c>
      <c r="M79" s="130">
        <v>0</v>
      </c>
      <c r="N79" s="130">
        <v>0</v>
      </c>
      <c r="O79" s="129">
        <v>0</v>
      </c>
      <c r="P79" s="129">
        <v>0</v>
      </c>
      <c r="Q79" s="129">
        <v>0</v>
      </c>
      <c r="R79" s="132">
        <v>0</v>
      </c>
      <c r="S79" s="130">
        <v>0</v>
      </c>
      <c r="T79" s="130">
        <v>0</v>
      </c>
      <c r="U79" s="130">
        <v>0</v>
      </c>
      <c r="V79" s="134">
        <v>0</v>
      </c>
      <c r="W79" s="130"/>
      <c r="X79" s="130" t="b">
        <v>1</v>
      </c>
      <c r="Y79" s="130"/>
      <c r="Z79" s="130"/>
      <c r="AA79" s="130" t="b">
        <v>1</v>
      </c>
    </row>
    <row r="80" spans="1:27" hidden="1" x14ac:dyDescent="0.25">
      <c r="A80" s="348"/>
      <c r="B80" s="130" t="s">
        <v>127</v>
      </c>
      <c r="C80" s="130" t="s">
        <v>128</v>
      </c>
      <c r="D80" s="130">
        <v>441</v>
      </c>
      <c r="E80" s="130">
        <v>3.5313493</v>
      </c>
      <c r="F80" s="130">
        <v>0.11744019999999999</v>
      </c>
      <c r="G80" s="130">
        <v>3.8682999999999999E-3</v>
      </c>
      <c r="H80" s="130">
        <v>3.6449211999999998</v>
      </c>
      <c r="I80" s="130">
        <v>0</v>
      </c>
      <c r="J80" s="130">
        <v>0</v>
      </c>
      <c r="K80" s="130">
        <v>0</v>
      </c>
      <c r="L80" s="130">
        <v>0</v>
      </c>
      <c r="M80" s="130">
        <v>0</v>
      </c>
      <c r="N80" s="130">
        <v>0</v>
      </c>
      <c r="O80" s="129">
        <v>441</v>
      </c>
      <c r="P80" s="129">
        <v>3.6449212000000002</v>
      </c>
      <c r="Q80" s="129">
        <v>6</v>
      </c>
      <c r="R80" s="132">
        <v>4.66E-4</v>
      </c>
      <c r="S80" s="130">
        <v>-6</v>
      </c>
      <c r="T80" s="130">
        <v>-4.6600000000044409E-4</v>
      </c>
      <c r="U80" s="130">
        <v>441</v>
      </c>
      <c r="V80" s="134">
        <v>3.6449211999999998</v>
      </c>
      <c r="W80" s="130"/>
      <c r="X80" s="130" t="b">
        <v>0</v>
      </c>
      <c r="Y80" s="130"/>
      <c r="Z80" s="130" t="b">
        <v>0</v>
      </c>
      <c r="AA80" s="130" t="b">
        <v>1</v>
      </c>
    </row>
    <row r="81" spans="1:27" hidden="1" x14ac:dyDescent="0.25">
      <c r="A81" s="348"/>
      <c r="B81" s="130"/>
      <c r="C81" s="130" t="s">
        <v>129</v>
      </c>
      <c r="D81" s="130">
        <v>1</v>
      </c>
      <c r="E81" s="130">
        <v>0</v>
      </c>
      <c r="F81" s="130">
        <v>4.7500000000000003E-5</v>
      </c>
      <c r="G81" s="130">
        <v>4.7500000000000003E-5</v>
      </c>
      <c r="H81" s="130">
        <v>0</v>
      </c>
      <c r="I81" s="130">
        <v>0</v>
      </c>
      <c r="J81" s="130">
        <v>0</v>
      </c>
      <c r="K81" s="130">
        <v>0</v>
      </c>
      <c r="L81" s="130">
        <v>0</v>
      </c>
      <c r="M81" s="130">
        <v>0</v>
      </c>
      <c r="N81" s="130">
        <v>0</v>
      </c>
      <c r="O81" s="129">
        <v>1</v>
      </c>
      <c r="P81" s="129">
        <v>0</v>
      </c>
      <c r="Q81" s="129">
        <v>0</v>
      </c>
      <c r="R81" s="132">
        <v>0</v>
      </c>
      <c r="S81" s="130">
        <v>0</v>
      </c>
      <c r="T81" s="130">
        <v>0</v>
      </c>
      <c r="U81" s="130">
        <v>1</v>
      </c>
      <c r="V81" s="134">
        <v>0</v>
      </c>
      <c r="W81" s="130"/>
      <c r="X81" s="130" t="b">
        <v>1</v>
      </c>
      <c r="Y81" s="130"/>
      <c r="Z81" s="130"/>
      <c r="AA81" s="130" t="b">
        <v>1</v>
      </c>
    </row>
    <row r="82" spans="1:27" hidden="1" x14ac:dyDescent="0.25">
      <c r="A82" s="348"/>
      <c r="B82" s="130" t="s">
        <v>130</v>
      </c>
      <c r="C82" s="130"/>
      <c r="D82" s="130">
        <v>0</v>
      </c>
      <c r="E82" s="130">
        <v>0</v>
      </c>
      <c r="F82" s="130">
        <v>0</v>
      </c>
      <c r="G82" s="130">
        <v>0</v>
      </c>
      <c r="H82" s="130">
        <v>0</v>
      </c>
      <c r="I82" s="130">
        <v>0</v>
      </c>
      <c r="J82" s="130">
        <v>0</v>
      </c>
      <c r="K82" s="130">
        <v>0</v>
      </c>
      <c r="L82" s="130">
        <v>0</v>
      </c>
      <c r="M82" s="130">
        <v>0</v>
      </c>
      <c r="N82" s="130">
        <v>0</v>
      </c>
      <c r="O82" s="129">
        <v>0</v>
      </c>
      <c r="P82" s="129">
        <v>0</v>
      </c>
      <c r="Q82" s="129">
        <v>0</v>
      </c>
      <c r="R82" s="132">
        <v>0</v>
      </c>
      <c r="S82" s="130">
        <v>0</v>
      </c>
      <c r="T82" s="130">
        <v>0</v>
      </c>
      <c r="U82" s="130">
        <v>0</v>
      </c>
      <c r="V82" s="134">
        <v>0</v>
      </c>
      <c r="W82" s="130"/>
      <c r="X82" s="130" t="b">
        <v>1</v>
      </c>
      <c r="Y82" s="130"/>
      <c r="Z82" s="130" t="b">
        <v>1</v>
      </c>
      <c r="AA82" s="130" t="b">
        <v>1</v>
      </c>
    </row>
    <row r="83" spans="1:27" hidden="1" x14ac:dyDescent="0.25">
      <c r="A83" s="348"/>
      <c r="B83" s="130" t="s">
        <v>24</v>
      </c>
      <c r="C83" s="130"/>
      <c r="D83" s="130">
        <v>241</v>
      </c>
      <c r="E83" s="130">
        <v>-4.6405200000000001E-2</v>
      </c>
      <c r="F83" s="130">
        <v>1.86179E-2</v>
      </c>
      <c r="G83" s="130">
        <v>1.02407E-2</v>
      </c>
      <c r="H83" s="130">
        <v>-3.8027999999999999E-2</v>
      </c>
      <c r="I83" s="130">
        <v>0</v>
      </c>
      <c r="J83" s="130">
        <v>0</v>
      </c>
      <c r="K83" s="130">
        <v>0</v>
      </c>
      <c r="L83" s="130">
        <v>0</v>
      </c>
      <c r="M83" s="130">
        <v>0</v>
      </c>
      <c r="N83" s="130">
        <v>0</v>
      </c>
      <c r="O83" s="129">
        <v>0</v>
      </c>
      <c r="P83" s="129">
        <v>0</v>
      </c>
      <c r="Q83" s="129">
        <v>198</v>
      </c>
      <c r="R83" s="132">
        <v>-2.7360099999999998E-2</v>
      </c>
      <c r="S83" s="130">
        <v>43</v>
      </c>
      <c r="T83" s="130">
        <v>-1.0667900000000001E-2</v>
      </c>
      <c r="U83" s="130">
        <v>241</v>
      </c>
      <c r="V83" s="134">
        <v>-3.8027999999999999E-2</v>
      </c>
      <c r="W83" s="130"/>
      <c r="X83" s="130" t="b">
        <v>0</v>
      </c>
      <c r="Y83" s="130"/>
      <c r="Z83" s="130" t="b">
        <v>0</v>
      </c>
      <c r="AA83" s="130" t="b">
        <v>1</v>
      </c>
    </row>
    <row r="84" spans="1:27" hidden="1" x14ac:dyDescent="0.25">
      <c r="A84" s="348"/>
      <c r="B84" s="130" t="s">
        <v>131</v>
      </c>
      <c r="C84" s="130"/>
      <c r="D84" s="130">
        <v>9</v>
      </c>
      <c r="E84" s="130">
        <v>1.8097261</v>
      </c>
      <c r="F84" s="130">
        <v>0.55930999999999997</v>
      </c>
      <c r="G84" s="130">
        <v>0.22961989999999999</v>
      </c>
      <c r="H84" s="130">
        <v>2.1394161999999999</v>
      </c>
      <c r="I84" s="130">
        <v>0</v>
      </c>
      <c r="J84" s="130">
        <v>0</v>
      </c>
      <c r="K84" s="130">
        <v>0</v>
      </c>
      <c r="L84" s="130">
        <v>0</v>
      </c>
      <c r="M84" s="130">
        <v>0</v>
      </c>
      <c r="N84" s="130">
        <v>0</v>
      </c>
      <c r="O84" s="129">
        <v>9</v>
      </c>
      <c r="P84" s="129">
        <v>2.1394161999999999</v>
      </c>
      <c r="Q84" s="129">
        <v>0</v>
      </c>
      <c r="R84" s="132">
        <v>0</v>
      </c>
      <c r="S84" s="130">
        <v>0</v>
      </c>
      <c r="T84" s="130">
        <v>0</v>
      </c>
      <c r="U84" s="130">
        <v>9</v>
      </c>
      <c r="V84" s="134">
        <v>2.1394161999999999</v>
      </c>
      <c r="W84" s="130"/>
      <c r="X84" s="130" t="b">
        <v>0</v>
      </c>
      <c r="Y84" s="130"/>
      <c r="Z84" s="130" t="b">
        <v>0</v>
      </c>
      <c r="AA84" s="130" t="b">
        <v>1</v>
      </c>
    </row>
    <row r="85" spans="1:27" hidden="1" x14ac:dyDescent="0.25">
      <c r="A85" s="348"/>
      <c r="B85" s="130" t="s">
        <v>132</v>
      </c>
      <c r="C85" s="130"/>
      <c r="D85" s="130">
        <v>36</v>
      </c>
      <c r="E85" s="130">
        <v>0.64989699999999995</v>
      </c>
      <c r="F85" s="130">
        <v>1.1416472</v>
      </c>
      <c r="G85" s="130">
        <v>1.1321006</v>
      </c>
      <c r="H85" s="130">
        <v>0.65944359999999991</v>
      </c>
      <c r="I85" s="130">
        <v>0</v>
      </c>
      <c r="J85" s="130">
        <v>0</v>
      </c>
      <c r="K85" s="130">
        <v>0</v>
      </c>
      <c r="L85" s="130">
        <v>0</v>
      </c>
      <c r="M85" s="130">
        <v>0</v>
      </c>
      <c r="N85" s="130">
        <v>0</v>
      </c>
      <c r="O85" s="129">
        <v>0</v>
      </c>
      <c r="P85" s="129">
        <v>0</v>
      </c>
      <c r="Q85" s="129">
        <v>7</v>
      </c>
      <c r="R85" s="132">
        <v>0.1897702</v>
      </c>
      <c r="S85" s="130">
        <v>29</v>
      </c>
      <c r="T85" s="130">
        <v>0.46967339999999991</v>
      </c>
      <c r="U85" s="130">
        <v>36</v>
      </c>
      <c r="V85" s="134">
        <v>0.65944359999999991</v>
      </c>
      <c r="W85" s="130"/>
      <c r="X85" s="130" t="b">
        <v>0</v>
      </c>
      <c r="Y85" s="130"/>
      <c r="Z85" s="130" t="b">
        <v>0</v>
      </c>
      <c r="AA85" s="130" t="b">
        <v>1</v>
      </c>
    </row>
    <row r="86" spans="1:27" hidden="1" x14ac:dyDescent="0.25">
      <c r="A86" s="348"/>
      <c r="B86" s="130" t="s">
        <v>133</v>
      </c>
      <c r="C86" s="130"/>
      <c r="D86" s="130">
        <v>0</v>
      </c>
      <c r="E86" s="130">
        <v>0</v>
      </c>
      <c r="F86" s="130">
        <v>0</v>
      </c>
      <c r="G86" s="130">
        <v>0</v>
      </c>
      <c r="H86" s="130">
        <v>0</v>
      </c>
      <c r="I86" s="130">
        <v>0</v>
      </c>
      <c r="J86" s="130">
        <v>0</v>
      </c>
      <c r="K86" s="130">
        <v>0</v>
      </c>
      <c r="L86" s="130">
        <v>0</v>
      </c>
      <c r="M86" s="130">
        <v>0</v>
      </c>
      <c r="N86" s="130">
        <v>0</v>
      </c>
      <c r="O86" s="129">
        <v>0</v>
      </c>
      <c r="P86" s="129">
        <v>0</v>
      </c>
      <c r="Q86" s="129">
        <v>0</v>
      </c>
      <c r="R86" s="132">
        <v>0</v>
      </c>
      <c r="S86" s="130">
        <v>0</v>
      </c>
      <c r="T86" s="130">
        <v>0</v>
      </c>
      <c r="U86" s="130">
        <v>0</v>
      </c>
      <c r="V86" s="134">
        <v>0</v>
      </c>
      <c r="W86" s="130"/>
      <c r="X86" s="130" t="b">
        <v>1</v>
      </c>
      <c r="Y86" s="130"/>
      <c r="Z86" s="130" t="b">
        <v>1</v>
      </c>
      <c r="AA86" s="130" t="b">
        <v>1</v>
      </c>
    </row>
    <row r="87" spans="1:27" hidden="1" x14ac:dyDescent="0.25">
      <c r="A87" s="348"/>
      <c r="B87" s="130" t="s">
        <v>134</v>
      </c>
      <c r="C87" s="130"/>
      <c r="D87" s="130">
        <v>5</v>
      </c>
      <c r="E87" s="130">
        <v>3.1940000000000003E-2</v>
      </c>
      <c r="F87" s="130">
        <v>2.6428E-2</v>
      </c>
      <c r="G87" s="130">
        <v>5.7173700000000001E-2</v>
      </c>
      <c r="H87" s="130">
        <v>1.1943000000000023E-3</v>
      </c>
      <c r="I87" s="130">
        <v>0</v>
      </c>
      <c r="J87" s="130">
        <v>0</v>
      </c>
      <c r="K87" s="130">
        <v>0</v>
      </c>
      <c r="L87" s="130">
        <v>0</v>
      </c>
      <c r="M87" s="130">
        <v>0</v>
      </c>
      <c r="N87" s="130">
        <v>0</v>
      </c>
      <c r="O87" s="129">
        <v>5</v>
      </c>
      <c r="P87" s="129">
        <v>1.1942999999999971E-3</v>
      </c>
      <c r="Q87" s="129">
        <v>0</v>
      </c>
      <c r="R87" s="132">
        <v>0</v>
      </c>
      <c r="S87" s="130">
        <v>0</v>
      </c>
      <c r="T87" s="130">
        <v>5.2041704279304213E-18</v>
      </c>
      <c r="U87" s="130">
        <v>5</v>
      </c>
      <c r="V87" s="134">
        <v>1.1943000000000023E-3</v>
      </c>
      <c r="W87" s="130"/>
      <c r="X87" s="130" t="b">
        <v>0</v>
      </c>
      <c r="Y87" s="130"/>
      <c r="Z87" s="130" t="b">
        <v>0</v>
      </c>
      <c r="AA87" s="130" t="b">
        <v>1</v>
      </c>
    </row>
    <row r="88" spans="1:27" hidden="1" x14ac:dyDescent="0.25">
      <c r="A88" s="348"/>
      <c r="B88" s="130" t="s">
        <v>135</v>
      </c>
      <c r="C88" s="130"/>
      <c r="D88" s="130">
        <v>3</v>
      </c>
      <c r="E88" s="130">
        <v>0.62978959999999995</v>
      </c>
      <c r="F88" s="130">
        <v>1.7547699999999999E-2</v>
      </c>
      <c r="G88" s="130">
        <v>0</v>
      </c>
      <c r="H88" s="130">
        <v>0.6473373</v>
      </c>
      <c r="I88" s="130">
        <v>0</v>
      </c>
      <c r="J88" s="130">
        <v>0</v>
      </c>
      <c r="K88" s="130">
        <v>0</v>
      </c>
      <c r="L88" s="130">
        <v>0</v>
      </c>
      <c r="M88" s="130">
        <v>0</v>
      </c>
      <c r="N88" s="130">
        <v>0</v>
      </c>
      <c r="O88" s="129">
        <v>3</v>
      </c>
      <c r="P88" s="129">
        <v>0.6473373</v>
      </c>
      <c r="Q88" s="129">
        <v>2</v>
      </c>
      <c r="R88" s="132">
        <v>0</v>
      </c>
      <c r="S88" s="130">
        <v>-2</v>
      </c>
      <c r="T88" s="130">
        <v>0</v>
      </c>
      <c r="U88" s="130">
        <v>3</v>
      </c>
      <c r="V88" s="134">
        <v>0.6473373</v>
      </c>
      <c r="W88" s="130"/>
      <c r="X88" s="130" t="b">
        <v>0</v>
      </c>
      <c r="Y88" s="130"/>
      <c r="Z88" s="130" t="b">
        <v>0</v>
      </c>
      <c r="AA88" s="130" t="b">
        <v>1</v>
      </c>
    </row>
    <row r="89" spans="1:27" hidden="1" x14ac:dyDescent="0.25">
      <c r="A89" s="348"/>
      <c r="B89" s="130" t="s">
        <v>136</v>
      </c>
      <c r="C89" s="130"/>
      <c r="D89" s="130">
        <v>0</v>
      </c>
      <c r="E89" s="130">
        <v>0</v>
      </c>
      <c r="F89" s="130">
        <v>0</v>
      </c>
      <c r="G89" s="130">
        <v>0</v>
      </c>
      <c r="H89" s="130">
        <v>0</v>
      </c>
      <c r="I89" s="130">
        <v>0</v>
      </c>
      <c r="J89" s="130">
        <v>0</v>
      </c>
      <c r="K89" s="130">
        <v>0</v>
      </c>
      <c r="L89" s="130">
        <v>0</v>
      </c>
      <c r="M89" s="130">
        <v>0</v>
      </c>
      <c r="N89" s="130">
        <v>0</v>
      </c>
      <c r="O89" s="129">
        <v>0</v>
      </c>
      <c r="P89" s="129">
        <v>0</v>
      </c>
      <c r="Q89" s="129">
        <v>0</v>
      </c>
      <c r="R89" s="132">
        <v>0</v>
      </c>
      <c r="S89" s="130">
        <v>0</v>
      </c>
      <c r="T89" s="130">
        <v>0</v>
      </c>
      <c r="U89" s="130">
        <v>0</v>
      </c>
      <c r="V89" s="134">
        <v>0</v>
      </c>
      <c r="W89" s="130"/>
      <c r="X89" s="130" t="b">
        <v>1</v>
      </c>
      <c r="Y89" s="130"/>
      <c r="Z89" s="130" t="b">
        <v>1</v>
      </c>
      <c r="AA89" s="130" t="b">
        <v>1</v>
      </c>
    </row>
    <row r="90" spans="1:27" hidden="1" x14ac:dyDescent="0.25">
      <c r="A90" s="348"/>
      <c r="B90" s="130" t="s">
        <v>137</v>
      </c>
      <c r="C90" s="130"/>
      <c r="D90" s="130">
        <v>2</v>
      </c>
      <c r="E90" s="130">
        <v>0</v>
      </c>
      <c r="F90" s="130">
        <v>0</v>
      </c>
      <c r="G90" s="130">
        <v>0</v>
      </c>
      <c r="H90" s="130">
        <v>0</v>
      </c>
      <c r="I90" s="130">
        <v>0</v>
      </c>
      <c r="J90" s="130">
        <v>0</v>
      </c>
      <c r="K90" s="130">
        <v>0</v>
      </c>
      <c r="L90" s="130">
        <v>0</v>
      </c>
      <c r="M90" s="130">
        <v>0</v>
      </c>
      <c r="N90" s="130">
        <v>0</v>
      </c>
      <c r="O90" s="129">
        <v>0</v>
      </c>
      <c r="P90" s="129">
        <v>0</v>
      </c>
      <c r="Q90" s="129">
        <v>2</v>
      </c>
      <c r="R90" s="132">
        <v>0</v>
      </c>
      <c r="S90" s="130">
        <v>0</v>
      </c>
      <c r="T90" s="130">
        <v>0</v>
      </c>
      <c r="U90" s="130">
        <v>2</v>
      </c>
      <c r="V90" s="134">
        <v>0</v>
      </c>
      <c r="W90" s="130"/>
      <c r="X90" s="130" t="b">
        <v>1</v>
      </c>
      <c r="Y90" s="130"/>
      <c r="Z90" s="130" t="b">
        <v>1</v>
      </c>
      <c r="AA90" s="130" t="b">
        <v>1</v>
      </c>
    </row>
    <row r="91" spans="1:27" hidden="1" x14ac:dyDescent="0.25">
      <c r="A91" s="348"/>
      <c r="B91" s="130" t="s">
        <v>29</v>
      </c>
      <c r="C91" s="130"/>
      <c r="D91" s="130">
        <v>0</v>
      </c>
      <c r="E91" s="130">
        <v>0</v>
      </c>
      <c r="F91" s="130">
        <v>0</v>
      </c>
      <c r="G91" s="130">
        <v>0</v>
      </c>
      <c r="H91" s="130">
        <v>0</v>
      </c>
      <c r="I91" s="130">
        <v>0</v>
      </c>
      <c r="J91" s="130">
        <v>0</v>
      </c>
      <c r="K91" s="130">
        <v>0</v>
      </c>
      <c r="L91" s="130">
        <v>0</v>
      </c>
      <c r="M91" s="130">
        <v>0</v>
      </c>
      <c r="N91" s="130">
        <v>0</v>
      </c>
      <c r="O91" s="129">
        <v>0</v>
      </c>
      <c r="P91" s="129">
        <v>0</v>
      </c>
      <c r="Q91" s="129">
        <v>0</v>
      </c>
      <c r="R91" s="132">
        <v>0</v>
      </c>
      <c r="S91" s="130">
        <v>0</v>
      </c>
      <c r="T91" s="130">
        <v>0</v>
      </c>
      <c r="U91" s="130">
        <v>0</v>
      </c>
      <c r="V91" s="134">
        <v>0</v>
      </c>
      <c r="W91" s="130"/>
      <c r="X91" s="130" t="b">
        <v>1</v>
      </c>
      <c r="Y91" s="130"/>
      <c r="Z91" s="130" t="b">
        <v>1</v>
      </c>
      <c r="AA91" s="130" t="b">
        <v>1</v>
      </c>
    </row>
    <row r="92" spans="1:27" s="123" customFormat="1" hidden="1" x14ac:dyDescent="0.25">
      <c r="A92" s="348"/>
      <c r="B92" s="135" t="s">
        <v>84</v>
      </c>
      <c r="C92" s="135"/>
      <c r="D92" s="135">
        <v>60785</v>
      </c>
      <c r="E92" s="135">
        <v>52.319142572000004</v>
      </c>
      <c r="F92" s="135">
        <v>13.986300808999816</v>
      </c>
      <c r="G92" s="135">
        <v>12.699653624999803</v>
      </c>
      <c r="H92" s="135">
        <v>53.605789756000021</v>
      </c>
      <c r="I92" s="135">
        <v>0</v>
      </c>
      <c r="J92" s="135">
        <v>0</v>
      </c>
      <c r="K92" s="135">
        <v>0</v>
      </c>
      <c r="L92" s="135">
        <v>0</v>
      </c>
      <c r="M92" s="135">
        <v>0</v>
      </c>
      <c r="N92" s="135">
        <v>0</v>
      </c>
      <c r="O92" s="131">
        <v>1874</v>
      </c>
      <c r="P92" s="131">
        <v>32.0108076</v>
      </c>
      <c r="Q92" s="131">
        <v>7634</v>
      </c>
      <c r="R92" s="136">
        <v>0.98442449999999992</v>
      </c>
      <c r="S92" s="135">
        <v>51277</v>
      </c>
      <c r="T92" s="135">
        <v>20.610557656000022</v>
      </c>
      <c r="U92" s="135">
        <v>60785</v>
      </c>
      <c r="V92" s="137">
        <v>53.605789756000021</v>
      </c>
      <c r="W92" s="135"/>
      <c r="X92" s="135" t="b">
        <v>0</v>
      </c>
      <c r="Y92" s="135"/>
      <c r="Z92" s="135" t="b">
        <v>0</v>
      </c>
      <c r="AA92" s="135" t="b">
        <v>1</v>
      </c>
    </row>
  </sheetData>
  <mergeCells count="48">
    <mergeCell ref="B1:V1"/>
    <mergeCell ref="T2:V2"/>
    <mergeCell ref="B3:C4"/>
    <mergeCell ref="D3:D4"/>
    <mergeCell ref="E3:E4"/>
    <mergeCell ref="F3:F4"/>
    <mergeCell ref="G3:G4"/>
    <mergeCell ref="H3:H4"/>
    <mergeCell ref="I3:J3"/>
    <mergeCell ref="K3:L3"/>
    <mergeCell ref="B8:C8"/>
    <mergeCell ref="M3:N3"/>
    <mergeCell ref="O3:P3"/>
    <mergeCell ref="Q3:R3"/>
    <mergeCell ref="S3:T3"/>
    <mergeCell ref="Y3:Z3"/>
    <mergeCell ref="AA3:AA4"/>
    <mergeCell ref="B5:C5"/>
    <mergeCell ref="B6:C6"/>
    <mergeCell ref="B7:C7"/>
    <mergeCell ref="U3:V3"/>
    <mergeCell ref="W3:X3"/>
    <mergeCell ref="B9:C9"/>
    <mergeCell ref="B10:B12"/>
    <mergeCell ref="Y10:Y12"/>
    <mergeCell ref="Z10:Z12"/>
    <mergeCell ref="B13:B14"/>
    <mergeCell ref="Y13:Y14"/>
    <mergeCell ref="Z13:Z14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72:A92"/>
    <mergeCell ref="B27:L27"/>
    <mergeCell ref="M34:M38"/>
    <mergeCell ref="N34:N38"/>
    <mergeCell ref="M40:M43"/>
    <mergeCell ref="N40:N43"/>
    <mergeCell ref="A51:A71"/>
  </mergeCells>
  <pageMargins left="0.21" right="0.12" top="0.17" bottom="0.21" header="0.12" footer="0.12"/>
  <pageSetup paperSize="9" scale="6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E9FA-074A-4B86-9A59-AAEA98371411}">
  <sheetPr>
    <tabColor rgb="FFFFFF00"/>
    <pageSetUpPr fitToPage="1"/>
  </sheetPr>
  <dimension ref="A1:Q22"/>
  <sheetViews>
    <sheetView zoomScaleNormal="100" zoomScaleSheetLayoutView="70" workbookViewId="0">
      <selection activeCell="G16" sqref="G16"/>
    </sheetView>
  </sheetViews>
  <sheetFormatPr defaultColWidth="9.140625" defaultRowHeight="15" x14ac:dyDescent="0.25"/>
  <cols>
    <col min="1" max="1" width="15.5703125" style="69" customWidth="1"/>
    <col min="2" max="2" width="9.7109375" style="69" bestFit="1" customWidth="1"/>
    <col min="3" max="3" width="15.7109375" style="166" customWidth="1"/>
    <col min="4" max="4" width="14.28515625" style="166" bestFit="1" customWidth="1"/>
    <col min="5" max="5" width="9.85546875" style="166" bestFit="1" customWidth="1"/>
    <col min="6" max="6" width="14.28515625" style="166" bestFit="1" customWidth="1"/>
    <col min="7" max="7" width="9.5703125" style="166" customWidth="1"/>
    <col min="8" max="8" width="10.5703125" style="166" customWidth="1"/>
    <col min="9" max="9" width="9.85546875" style="166" bestFit="1" customWidth="1"/>
    <col min="10" max="10" width="10.7109375" style="166" bestFit="1" customWidth="1"/>
    <col min="11" max="11" width="9.85546875" style="166" bestFit="1" customWidth="1"/>
    <col min="12" max="12" width="10.7109375" style="166" bestFit="1" customWidth="1"/>
    <col min="13" max="13" width="11.42578125" style="166" bestFit="1" customWidth="1"/>
    <col min="14" max="14" width="14.140625" style="166" customWidth="1"/>
    <col min="15" max="15" width="15" style="69" customWidth="1"/>
    <col min="16" max="16" width="14" style="69" customWidth="1"/>
    <col min="17" max="17" width="11.85546875" style="69" customWidth="1"/>
    <col min="18" max="19" width="13.28515625" style="69" customWidth="1"/>
    <col min="20" max="20" width="11.42578125" style="69" customWidth="1"/>
    <col min="21" max="21" width="10.42578125" style="69" customWidth="1"/>
    <col min="22" max="16384" width="9.140625" style="69"/>
  </cols>
  <sheetData>
    <row r="1" spans="1:17" ht="77.25" customHeight="1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7" ht="32.25" customHeight="1" x14ac:dyDescent="0.25">
      <c r="A2" s="377" t="s">
        <v>169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</row>
    <row r="3" spans="1:17" ht="27" customHeight="1" x14ac:dyDescent="0.25">
      <c r="A3" s="138"/>
      <c r="B3" s="138"/>
      <c r="C3" s="139"/>
      <c r="D3" s="139"/>
      <c r="E3" s="139"/>
      <c r="F3" s="139"/>
      <c r="G3" s="139"/>
      <c r="H3" s="139"/>
      <c r="I3" s="139"/>
      <c r="J3" s="139"/>
      <c r="K3" s="378" t="s">
        <v>170</v>
      </c>
      <c r="L3" s="378"/>
      <c r="M3" s="378" t="s">
        <v>171</v>
      </c>
      <c r="N3" s="378"/>
      <c r="P3" s="69" t="s">
        <v>172</v>
      </c>
    </row>
    <row r="4" spans="1:17" ht="79.5" customHeight="1" x14ac:dyDescent="0.25">
      <c r="A4" s="375" t="s">
        <v>45</v>
      </c>
      <c r="B4" s="379" t="s">
        <v>72</v>
      </c>
      <c r="C4" s="375" t="s">
        <v>173</v>
      </c>
      <c r="D4" s="379" t="s">
        <v>174</v>
      </c>
      <c r="E4" s="375" t="s">
        <v>175</v>
      </c>
      <c r="F4" s="379"/>
      <c r="G4" s="375" t="s">
        <v>176</v>
      </c>
      <c r="H4" s="375"/>
      <c r="I4" s="375" t="s">
        <v>177</v>
      </c>
      <c r="J4" s="375"/>
      <c r="K4" s="375" t="s">
        <v>178</v>
      </c>
      <c r="L4" s="375"/>
      <c r="M4" s="375" t="s">
        <v>179</v>
      </c>
      <c r="N4" s="375" t="s">
        <v>180</v>
      </c>
    </row>
    <row r="5" spans="1:17" ht="27.75" customHeight="1" x14ac:dyDescent="0.25">
      <c r="A5" s="375"/>
      <c r="B5" s="379"/>
      <c r="C5" s="375"/>
      <c r="D5" s="379"/>
      <c r="E5" s="142" t="s">
        <v>181</v>
      </c>
      <c r="F5" s="142" t="s">
        <v>174</v>
      </c>
      <c r="G5" s="142" t="s">
        <v>181</v>
      </c>
      <c r="H5" s="142" t="s">
        <v>174</v>
      </c>
      <c r="I5" s="142" t="s">
        <v>181</v>
      </c>
      <c r="J5" s="142" t="s">
        <v>174</v>
      </c>
      <c r="K5" s="142" t="s">
        <v>181</v>
      </c>
      <c r="L5" s="142" t="s">
        <v>174</v>
      </c>
      <c r="M5" s="375"/>
      <c r="N5" s="375"/>
    </row>
    <row r="6" spans="1:17" ht="24.75" customHeight="1" x14ac:dyDescent="0.25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  <c r="G6" s="144">
        <v>7</v>
      </c>
      <c r="H6" s="143">
        <v>8</v>
      </c>
      <c r="I6" s="143">
        <v>9</v>
      </c>
      <c r="J6" s="143">
        <v>10</v>
      </c>
      <c r="K6" s="143" t="s">
        <v>182</v>
      </c>
      <c r="L6" s="143" t="s">
        <v>183</v>
      </c>
      <c r="M6" s="144">
        <v>13</v>
      </c>
      <c r="N6" s="143">
        <v>14</v>
      </c>
    </row>
    <row r="7" spans="1:17" ht="66.75" hidden="1" customHeight="1" x14ac:dyDescent="0.25">
      <c r="A7" s="145" t="s">
        <v>5</v>
      </c>
      <c r="C7" s="146">
        <v>29499</v>
      </c>
      <c r="D7" s="147">
        <v>11293.55114</v>
      </c>
      <c r="E7" s="148">
        <v>29499</v>
      </c>
      <c r="F7" s="147">
        <v>11293.55114</v>
      </c>
      <c r="G7" s="148">
        <v>0</v>
      </c>
      <c r="H7" s="147">
        <v>0</v>
      </c>
      <c r="I7" s="148">
        <v>0</v>
      </c>
      <c r="J7" s="147">
        <v>0</v>
      </c>
      <c r="K7" s="148">
        <v>0</v>
      </c>
      <c r="L7" s="147">
        <v>0</v>
      </c>
      <c r="M7" s="147">
        <v>126.11887999999999</v>
      </c>
      <c r="N7" s="147">
        <v>1.0653999999999999</v>
      </c>
      <c r="P7" s="149"/>
      <c r="Q7" s="94"/>
    </row>
    <row r="8" spans="1:17" ht="66.75" hidden="1" customHeight="1" x14ac:dyDescent="0.25">
      <c r="A8" s="145" t="s">
        <v>160</v>
      </c>
      <c r="B8" s="150"/>
      <c r="C8" s="146">
        <v>20077</v>
      </c>
      <c r="D8" s="147">
        <v>898.09095000000002</v>
      </c>
      <c r="E8" s="148">
        <v>20077</v>
      </c>
      <c r="F8" s="147">
        <v>898.09095000000002</v>
      </c>
      <c r="G8" s="148">
        <v>0</v>
      </c>
      <c r="H8" s="147">
        <v>0</v>
      </c>
      <c r="I8" s="148">
        <v>6023.0999999999995</v>
      </c>
      <c r="J8" s="147">
        <v>44.9045475</v>
      </c>
      <c r="K8" s="148">
        <v>6023.0999999999995</v>
      </c>
      <c r="L8" s="147">
        <v>44.9045475</v>
      </c>
      <c r="M8" s="147">
        <v>44.9045475</v>
      </c>
      <c r="N8" s="147">
        <v>0.84519999999999995</v>
      </c>
      <c r="P8" s="149"/>
      <c r="Q8" s="94"/>
    </row>
    <row r="9" spans="1:17" ht="66.75" hidden="1" customHeight="1" x14ac:dyDescent="0.25">
      <c r="A9" s="145" t="s">
        <v>184</v>
      </c>
      <c r="B9" s="150"/>
      <c r="C9" s="146">
        <v>7894</v>
      </c>
      <c r="D9" s="147">
        <v>2662.1033399999992</v>
      </c>
      <c r="E9" s="148">
        <v>563</v>
      </c>
      <c r="F9" s="147">
        <v>33.781419999999997</v>
      </c>
      <c r="G9" s="148">
        <v>0</v>
      </c>
      <c r="H9" s="147">
        <v>0</v>
      </c>
      <c r="I9" s="148">
        <v>563</v>
      </c>
      <c r="J9" s="147">
        <v>33.781419999999997</v>
      </c>
      <c r="K9" s="148">
        <v>563</v>
      </c>
      <c r="L9" s="147">
        <v>33.781419999999997</v>
      </c>
      <c r="M9" s="147">
        <v>5.8220900000000002</v>
      </c>
      <c r="N9" s="147">
        <v>4.1300000000000003E-2</v>
      </c>
      <c r="P9" s="149"/>
      <c r="Q9" s="94"/>
    </row>
    <row r="10" spans="1:17" ht="66.75" customHeight="1" x14ac:dyDescent="0.25">
      <c r="A10" s="145" t="s">
        <v>8</v>
      </c>
      <c r="B10" s="151">
        <v>45658</v>
      </c>
      <c r="C10" s="152">
        <v>6931</v>
      </c>
      <c r="D10" s="153">
        <v>150.47999999999999</v>
      </c>
      <c r="E10" s="152">
        <f>C10</f>
        <v>6931</v>
      </c>
      <c r="F10" s="154">
        <f>D10</f>
        <v>150.47999999999999</v>
      </c>
      <c r="G10" s="155">
        <v>0</v>
      </c>
      <c r="H10" s="153">
        <v>0</v>
      </c>
      <c r="I10" s="148">
        <f>E10</f>
        <v>6931</v>
      </c>
      <c r="J10" s="147">
        <f>F10</f>
        <v>150.47999999999999</v>
      </c>
      <c r="K10" s="148">
        <f>G10+I10</f>
        <v>6931</v>
      </c>
      <c r="L10" s="147">
        <f>H10+J10</f>
        <v>150.47999999999999</v>
      </c>
      <c r="M10" s="153">
        <v>13.37</v>
      </c>
      <c r="N10" s="153">
        <v>0</v>
      </c>
      <c r="P10" s="149"/>
      <c r="Q10" s="94"/>
    </row>
    <row r="11" spans="1:17" ht="66.75" hidden="1" customHeight="1" x14ac:dyDescent="0.25">
      <c r="A11" s="145" t="s">
        <v>185</v>
      </c>
      <c r="B11" s="150"/>
      <c r="C11" s="156">
        <v>12392</v>
      </c>
      <c r="D11" s="157">
        <v>1972.7547500000001</v>
      </c>
      <c r="E11" s="158">
        <v>8929</v>
      </c>
      <c r="F11" s="157">
        <v>527.01000999999997</v>
      </c>
      <c r="G11" s="158">
        <v>0</v>
      </c>
      <c r="H11" s="158">
        <v>0</v>
      </c>
      <c r="I11" s="158">
        <v>8929</v>
      </c>
      <c r="J11" s="157">
        <v>527.01000999999997</v>
      </c>
      <c r="K11" s="158">
        <v>8929</v>
      </c>
      <c r="L11" s="157">
        <v>527.01000999999997</v>
      </c>
      <c r="M11" s="157">
        <v>5.3932700000000002</v>
      </c>
      <c r="N11" s="157">
        <v>8.9289999999999994E-2</v>
      </c>
      <c r="P11" s="149"/>
      <c r="Q11" s="94"/>
    </row>
    <row r="12" spans="1:17" ht="66.75" hidden="1" customHeight="1" x14ac:dyDescent="0.25">
      <c r="A12" s="159" t="s">
        <v>186</v>
      </c>
      <c r="B12" s="160"/>
      <c r="C12" s="161">
        <f t="shared" ref="C12:J12" si="0">SUM(C7:C11)</f>
        <v>76793</v>
      </c>
      <c r="D12" s="162">
        <f t="shared" si="0"/>
        <v>16976.980179999999</v>
      </c>
      <c r="E12" s="163">
        <f t="shared" si="0"/>
        <v>65999</v>
      </c>
      <c r="F12" s="162">
        <f t="shared" si="0"/>
        <v>12902.913519999998</v>
      </c>
      <c r="G12" s="163">
        <f t="shared" si="0"/>
        <v>0</v>
      </c>
      <c r="H12" s="162">
        <f t="shared" si="0"/>
        <v>0</v>
      </c>
      <c r="I12" s="163">
        <f t="shared" si="0"/>
        <v>22446.1</v>
      </c>
      <c r="J12" s="162">
        <f t="shared" si="0"/>
        <v>756.17597749999993</v>
      </c>
      <c r="K12" s="163">
        <f>+G12+I12</f>
        <v>22446.1</v>
      </c>
      <c r="L12" s="162">
        <f>+H12+J12</f>
        <v>756.17597749999993</v>
      </c>
      <c r="M12" s="162">
        <f>SUM(M7:M11)</f>
        <v>195.60878750000001</v>
      </c>
      <c r="N12" s="162">
        <f>SUM(N7:N11)</f>
        <v>2.0411899999999998</v>
      </c>
      <c r="Q12" s="94"/>
    </row>
    <row r="15" spans="1:17" x14ac:dyDescent="0.25"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9" spans="3:8" ht="18.75" x14ac:dyDescent="0.3">
      <c r="C19" s="165" t="s">
        <v>187</v>
      </c>
    </row>
    <row r="22" spans="3:8" ht="23.25" x14ac:dyDescent="0.35">
      <c r="H22" s="167" t="s">
        <v>188</v>
      </c>
    </row>
  </sheetData>
  <mergeCells count="14">
    <mergeCell ref="I4:J4"/>
    <mergeCell ref="K4:L4"/>
    <mergeCell ref="M4:M5"/>
    <mergeCell ref="N4:N5"/>
    <mergeCell ref="A1:N1"/>
    <mergeCell ref="A2:N2"/>
    <mergeCell ref="K3:L3"/>
    <mergeCell ref="M3:N3"/>
    <mergeCell ref="A4:A5"/>
    <mergeCell ref="B4:B5"/>
    <mergeCell ref="C4:C5"/>
    <mergeCell ref="D4:D5"/>
    <mergeCell ref="E4:F4"/>
    <mergeCell ref="G4:H4"/>
  </mergeCells>
  <pageMargins left="0.35433070866141736" right="0" top="0" bottom="0" header="0" footer="0"/>
  <pageSetup paperSize="9" scale="85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5C64C-AF8B-4AEC-BCB1-AFC100ABDAA8}">
  <sheetPr>
    <tabColor theme="9" tint="-0.249977111117893"/>
    <pageSetUpPr fitToPage="1"/>
  </sheetPr>
  <dimension ref="A1:AT30"/>
  <sheetViews>
    <sheetView tabSelected="1" zoomScaleNormal="100" zoomScaleSheetLayoutView="85" workbookViewId="0">
      <selection activeCell="M30" sqref="M30"/>
    </sheetView>
  </sheetViews>
  <sheetFormatPr defaultColWidth="9.140625" defaultRowHeight="15" x14ac:dyDescent="0.25"/>
  <cols>
    <col min="1" max="1" width="10.28515625" style="69" customWidth="1"/>
    <col min="2" max="2" width="10.42578125" style="69" bestFit="1" customWidth="1"/>
    <col min="3" max="3" width="17" style="69" customWidth="1"/>
    <col min="4" max="4" width="13.28515625" style="69" customWidth="1"/>
    <col min="5" max="5" width="9.85546875" style="69" bestFit="1" customWidth="1"/>
    <col min="6" max="6" width="9" style="69" customWidth="1"/>
    <col min="7" max="7" width="20.5703125" style="69" customWidth="1"/>
    <col min="8" max="8" width="7.5703125" style="69" bestFit="1" customWidth="1"/>
    <col min="9" max="9" width="12.42578125" style="69" customWidth="1"/>
    <col min="10" max="10" width="7.28515625" style="69" customWidth="1"/>
    <col min="11" max="11" width="14.42578125" style="69" customWidth="1"/>
    <col min="12" max="12" width="6" style="69" bestFit="1" customWidth="1"/>
    <col min="13" max="13" width="16.42578125" style="69" customWidth="1"/>
    <col min="14" max="14" width="6.85546875" style="69" customWidth="1"/>
    <col min="15" max="15" width="15.7109375" style="69" customWidth="1"/>
    <col min="16" max="16" width="9.140625" style="69" bestFit="1" customWidth="1"/>
    <col min="17" max="17" width="19.85546875" style="69" customWidth="1"/>
    <col min="18" max="19" width="12" style="69" customWidth="1"/>
    <col min="20" max="20" width="12.7109375" style="69" customWidth="1"/>
    <col min="21" max="21" width="10.7109375" style="69" customWidth="1"/>
    <col min="22" max="22" width="12.7109375" style="69" customWidth="1"/>
    <col min="23" max="23" width="10.7109375" style="69" customWidth="1"/>
    <col min="24" max="24" width="12.7109375" style="69" customWidth="1"/>
    <col min="25" max="25" width="10.7109375" style="69" customWidth="1"/>
    <col min="26" max="26" width="12.7109375" style="69" customWidth="1"/>
    <col min="27" max="27" width="10.7109375" style="69" customWidth="1"/>
    <col min="28" max="28" width="12.7109375" style="69" customWidth="1"/>
    <col min="29" max="29" width="10.7109375" style="69" customWidth="1"/>
    <col min="30" max="30" width="12.7109375" style="69" customWidth="1"/>
    <col min="31" max="31" width="10.7109375" style="69" customWidth="1"/>
    <col min="32" max="32" width="12" style="69" customWidth="1"/>
    <col min="33" max="46" width="9.140625" style="69" customWidth="1"/>
    <col min="47" max="47" width="14.28515625" style="69" customWidth="1"/>
    <col min="48" max="16384" width="9.140625" style="69"/>
  </cols>
  <sheetData>
    <row r="1" spans="1:46" ht="66.75" customHeight="1" x14ac:dyDescent="0.25">
      <c r="A1" s="388" t="s">
        <v>189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</row>
    <row r="2" spans="1:46" ht="28.5" customHeight="1" x14ac:dyDescent="0.25">
      <c r="A2" s="389" t="s">
        <v>190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</row>
    <row r="3" spans="1:46" ht="15.75" x14ac:dyDescent="0.25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90" t="s">
        <v>191</v>
      </c>
      <c r="O3" s="390"/>
      <c r="P3" s="168"/>
      <c r="Q3" s="390" t="s">
        <v>192</v>
      </c>
      <c r="R3" s="390"/>
    </row>
    <row r="4" spans="1:46" ht="39" customHeight="1" x14ac:dyDescent="0.25">
      <c r="A4" s="387" t="s">
        <v>45</v>
      </c>
      <c r="B4" s="387" t="s">
        <v>46</v>
      </c>
      <c r="C4" s="387" t="s">
        <v>9</v>
      </c>
      <c r="D4" s="380" t="s">
        <v>193</v>
      </c>
      <c r="E4" s="380"/>
      <c r="F4" s="380" t="s">
        <v>194</v>
      </c>
      <c r="G4" s="380"/>
      <c r="H4" s="380" t="s">
        <v>195</v>
      </c>
      <c r="I4" s="380"/>
      <c r="J4" s="380" t="s">
        <v>196</v>
      </c>
      <c r="K4" s="380"/>
      <c r="L4" s="380" t="s">
        <v>197</v>
      </c>
      <c r="M4" s="380"/>
      <c r="N4" s="380" t="s">
        <v>198</v>
      </c>
      <c r="O4" s="380"/>
      <c r="P4" s="380" t="s">
        <v>84</v>
      </c>
      <c r="Q4" s="380"/>
      <c r="R4" s="380" t="s">
        <v>199</v>
      </c>
      <c r="T4" s="387" t="s">
        <v>193</v>
      </c>
      <c r="U4" s="387" t="s">
        <v>200</v>
      </c>
      <c r="V4" s="387" t="s">
        <v>194</v>
      </c>
      <c r="W4" s="387" t="s">
        <v>200</v>
      </c>
      <c r="X4" s="387" t="s">
        <v>195</v>
      </c>
      <c r="Y4" s="387" t="s">
        <v>200</v>
      </c>
      <c r="Z4" s="387" t="s">
        <v>196</v>
      </c>
      <c r="AA4" s="387" t="s">
        <v>200</v>
      </c>
      <c r="AB4" s="387" t="s">
        <v>197</v>
      </c>
      <c r="AC4" s="387" t="s">
        <v>200</v>
      </c>
      <c r="AD4" s="387" t="s">
        <v>198</v>
      </c>
      <c r="AE4" s="387" t="s">
        <v>200</v>
      </c>
      <c r="AF4" s="380" t="s">
        <v>193</v>
      </c>
      <c r="AG4" s="380"/>
      <c r="AH4" s="380" t="s">
        <v>194</v>
      </c>
      <c r="AI4" s="380"/>
      <c r="AJ4" s="380" t="s">
        <v>195</v>
      </c>
      <c r="AK4" s="380"/>
      <c r="AL4" s="380" t="s">
        <v>196</v>
      </c>
      <c r="AM4" s="380"/>
      <c r="AN4" s="380" t="s">
        <v>197</v>
      </c>
      <c r="AO4" s="380"/>
      <c r="AP4" s="380" t="s">
        <v>198</v>
      </c>
      <c r="AQ4" s="380"/>
      <c r="AR4" s="380" t="s">
        <v>84</v>
      </c>
      <c r="AS4" s="380"/>
      <c r="AT4" s="380" t="s">
        <v>199</v>
      </c>
    </row>
    <row r="5" spans="1:46" x14ac:dyDescent="0.25">
      <c r="A5" s="387"/>
      <c r="B5" s="387"/>
      <c r="C5" s="387"/>
      <c r="D5" s="169" t="s">
        <v>201</v>
      </c>
      <c r="E5" s="169" t="s">
        <v>87</v>
      </c>
      <c r="F5" s="169" t="s">
        <v>201</v>
      </c>
      <c r="G5" s="169" t="s">
        <v>87</v>
      </c>
      <c r="H5" s="169" t="s">
        <v>201</v>
      </c>
      <c r="I5" s="169" t="s">
        <v>87</v>
      </c>
      <c r="J5" s="169" t="s">
        <v>201</v>
      </c>
      <c r="K5" s="169" t="s">
        <v>87</v>
      </c>
      <c r="L5" s="169" t="s">
        <v>201</v>
      </c>
      <c r="M5" s="169" t="s">
        <v>87</v>
      </c>
      <c r="N5" s="169" t="s">
        <v>201</v>
      </c>
      <c r="O5" s="169" t="s">
        <v>87</v>
      </c>
      <c r="P5" s="169" t="s">
        <v>201</v>
      </c>
      <c r="Q5" s="169" t="s">
        <v>87</v>
      </c>
      <c r="R5" s="380"/>
      <c r="T5" s="387"/>
      <c r="U5" s="387"/>
      <c r="V5" s="387"/>
      <c r="W5" s="387"/>
      <c r="X5" s="387"/>
      <c r="Y5" s="387"/>
      <c r="Z5" s="387"/>
      <c r="AA5" s="387"/>
      <c r="AB5" s="387"/>
      <c r="AC5" s="387"/>
      <c r="AD5" s="387"/>
      <c r="AE5" s="387"/>
      <c r="AF5" s="169" t="s">
        <v>201</v>
      </c>
      <c r="AG5" s="169" t="s">
        <v>87</v>
      </c>
      <c r="AH5" s="169" t="s">
        <v>201</v>
      </c>
      <c r="AI5" s="169" t="s">
        <v>87</v>
      </c>
      <c r="AJ5" s="169" t="s">
        <v>201</v>
      </c>
      <c r="AK5" s="169" t="s">
        <v>87</v>
      </c>
      <c r="AL5" s="169" t="s">
        <v>201</v>
      </c>
      <c r="AM5" s="169" t="s">
        <v>87</v>
      </c>
      <c r="AN5" s="169" t="s">
        <v>201</v>
      </c>
      <c r="AO5" s="169" t="s">
        <v>87</v>
      </c>
      <c r="AP5" s="169" t="s">
        <v>201</v>
      </c>
      <c r="AQ5" s="169" t="s">
        <v>87</v>
      </c>
      <c r="AR5" s="169" t="s">
        <v>201</v>
      </c>
      <c r="AS5" s="169" t="s">
        <v>87</v>
      </c>
      <c r="AT5" s="380"/>
    </row>
    <row r="6" spans="1:46" ht="39" customHeight="1" x14ac:dyDescent="0.25">
      <c r="A6" s="170">
        <v>1</v>
      </c>
      <c r="B6" s="170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  <c r="J6" s="170">
        <v>10</v>
      </c>
      <c r="K6" s="170">
        <v>11</v>
      </c>
      <c r="L6" s="170">
        <v>12</v>
      </c>
      <c r="M6" s="170">
        <v>13</v>
      </c>
      <c r="N6" s="170">
        <v>14</v>
      </c>
      <c r="O6" s="170">
        <v>15</v>
      </c>
      <c r="P6" s="170">
        <v>16</v>
      </c>
      <c r="Q6" s="170">
        <v>17</v>
      </c>
      <c r="R6" s="170">
        <v>18</v>
      </c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171">
        <v>4</v>
      </c>
      <c r="AG6" s="171">
        <v>5</v>
      </c>
      <c r="AH6" s="171">
        <v>6</v>
      </c>
      <c r="AI6" s="171">
        <v>7</v>
      </c>
      <c r="AJ6" s="171">
        <v>8</v>
      </c>
      <c r="AK6" s="171">
        <v>9</v>
      </c>
      <c r="AL6" s="171">
        <v>10</v>
      </c>
      <c r="AM6" s="171">
        <v>11</v>
      </c>
      <c r="AN6" s="171">
        <v>12</v>
      </c>
      <c r="AO6" s="171">
        <v>13</v>
      </c>
      <c r="AP6" s="171">
        <v>14</v>
      </c>
      <c r="AQ6" s="171">
        <v>15</v>
      </c>
      <c r="AR6" s="171">
        <v>16</v>
      </c>
      <c r="AS6" s="171">
        <v>17</v>
      </c>
      <c r="AT6" s="169">
        <v>18</v>
      </c>
    </row>
    <row r="7" spans="1:46" ht="22.5" customHeight="1" x14ac:dyDescent="0.25">
      <c r="A7" s="381" t="s">
        <v>8</v>
      </c>
      <c r="B7" s="384">
        <v>45658</v>
      </c>
      <c r="C7" s="172" t="s">
        <v>131</v>
      </c>
      <c r="D7" s="86"/>
      <c r="E7" s="87"/>
      <c r="F7" s="86">
        <v>0</v>
      </c>
      <c r="G7" s="87">
        <v>0</v>
      </c>
      <c r="H7" s="86">
        <v>0</v>
      </c>
      <c r="I7" s="87">
        <v>0</v>
      </c>
      <c r="J7" s="86">
        <v>1</v>
      </c>
      <c r="K7" s="87">
        <v>0.85153000000000001</v>
      </c>
      <c r="L7" s="86">
        <v>0</v>
      </c>
      <c r="M7" s="87">
        <v>0</v>
      </c>
      <c r="N7" s="86">
        <v>3</v>
      </c>
      <c r="O7" s="87">
        <v>80.859610000000004</v>
      </c>
      <c r="P7" s="86">
        <f>+D7+F7+H7+J7+L7+N7</f>
        <v>4</v>
      </c>
      <c r="Q7" s="87">
        <f>+E7+G7+I7+K7+M7+O7</f>
        <v>81.71114</v>
      </c>
      <c r="R7" s="173"/>
      <c r="S7" s="174" t="s">
        <v>202</v>
      </c>
      <c r="T7" s="175">
        <f t="shared" ref="T7:T15" si="0">(D7*1000)/100000</f>
        <v>0</v>
      </c>
      <c r="U7" s="175">
        <f t="shared" ref="U7:U15" si="1">T7-E7</f>
        <v>0</v>
      </c>
      <c r="V7" s="175">
        <f t="shared" ref="V7:V15" si="2">(F7*5000)/100000</f>
        <v>0</v>
      </c>
      <c r="W7" s="175">
        <f t="shared" ref="W7:W15" si="3">V7-G7</f>
        <v>0</v>
      </c>
      <c r="X7" s="175">
        <f t="shared" ref="X7:X15" si="4">(H7*10000)/100000</f>
        <v>0</v>
      </c>
      <c r="Y7" s="175">
        <f t="shared" ref="Y7:Y15" si="5">X7-I7</f>
        <v>0</v>
      </c>
      <c r="Z7" s="175">
        <f t="shared" ref="Z7:Z15" si="6">(J7*50000)/100000</f>
        <v>0.5</v>
      </c>
      <c r="AA7" s="175">
        <f t="shared" ref="AA7:AA15" si="7">Z7-K7</f>
        <v>-0.35153000000000001</v>
      </c>
      <c r="AB7" s="175">
        <f t="shared" ref="AB7:AB15" si="8">(L7*100000)/100000</f>
        <v>0</v>
      </c>
      <c r="AC7" s="175">
        <f t="shared" ref="AC7:AC15" si="9">AB7-M7</f>
        <v>0</v>
      </c>
      <c r="AD7" s="175">
        <f t="shared" ref="AD7:AD15" si="10">(N7*500000)/100000</f>
        <v>15</v>
      </c>
      <c r="AE7" s="175">
        <f t="shared" ref="AE7:AE15" si="11">AD7-O7</f>
        <v>-65.859610000000004</v>
      </c>
      <c r="AF7" s="176">
        <f t="shared" ref="AF7:AS7" si="12">+D8</f>
        <v>0</v>
      </c>
      <c r="AG7" s="175">
        <f t="shared" si="12"/>
        <v>0</v>
      </c>
      <c r="AH7" s="176">
        <f t="shared" si="12"/>
        <v>0</v>
      </c>
      <c r="AI7" s="175">
        <f t="shared" si="12"/>
        <v>0</v>
      </c>
      <c r="AJ7" s="176">
        <f t="shared" si="12"/>
        <v>2</v>
      </c>
      <c r="AK7" s="175">
        <f t="shared" si="12"/>
        <v>0.73436000000000001</v>
      </c>
      <c r="AL7" s="176">
        <f t="shared" si="12"/>
        <v>1</v>
      </c>
      <c r="AM7" s="175">
        <f t="shared" si="12"/>
        <v>0.56186000000000003</v>
      </c>
      <c r="AN7" s="176">
        <f t="shared" si="12"/>
        <v>9</v>
      </c>
      <c r="AO7" s="175">
        <f t="shared" si="12"/>
        <v>24.060687599999998</v>
      </c>
      <c r="AP7" s="176">
        <f t="shared" si="12"/>
        <v>10</v>
      </c>
      <c r="AQ7" s="175">
        <f t="shared" si="12"/>
        <v>78.623260000000002</v>
      </c>
      <c r="AR7" s="176">
        <f t="shared" si="12"/>
        <v>22</v>
      </c>
      <c r="AS7" s="175">
        <f t="shared" si="12"/>
        <v>103.9801676</v>
      </c>
    </row>
    <row r="8" spans="1:46" ht="22.5" customHeight="1" x14ac:dyDescent="0.25">
      <c r="A8" s="382"/>
      <c r="B8" s="385"/>
      <c r="C8" s="172" t="s">
        <v>203</v>
      </c>
      <c r="D8" s="86"/>
      <c r="E8" s="87"/>
      <c r="F8" s="86">
        <v>0</v>
      </c>
      <c r="G8" s="87">
        <v>0</v>
      </c>
      <c r="H8" s="86">
        <v>2</v>
      </c>
      <c r="I8" s="87">
        <v>0.73436000000000001</v>
      </c>
      <c r="J8" s="86">
        <v>1</v>
      </c>
      <c r="K8" s="87">
        <v>0.56186000000000003</v>
      </c>
      <c r="L8" s="86">
        <v>9</v>
      </c>
      <c r="M8" s="87">
        <v>24.060687599999998</v>
      </c>
      <c r="N8" s="86">
        <v>10</v>
      </c>
      <c r="O8" s="87">
        <v>78.623260000000002</v>
      </c>
      <c r="P8" s="86">
        <f t="shared" ref="P8:Q22" si="13">+D8+F8+H8+J8+L8+N8</f>
        <v>22</v>
      </c>
      <c r="Q8" s="87">
        <f t="shared" si="13"/>
        <v>103.9801676</v>
      </c>
      <c r="R8" s="173"/>
      <c r="S8" s="174" t="s">
        <v>204</v>
      </c>
      <c r="T8" s="175">
        <f t="shared" si="0"/>
        <v>0</v>
      </c>
      <c r="U8" s="175">
        <f t="shared" si="1"/>
        <v>0</v>
      </c>
      <c r="V8" s="175">
        <f t="shared" si="2"/>
        <v>0</v>
      </c>
      <c r="W8" s="175">
        <f t="shared" si="3"/>
        <v>0</v>
      </c>
      <c r="X8" s="175">
        <f t="shared" si="4"/>
        <v>0.2</v>
      </c>
      <c r="Y8" s="175">
        <f t="shared" si="5"/>
        <v>-0.53435999999999995</v>
      </c>
      <c r="Z8" s="175">
        <f t="shared" si="6"/>
        <v>0.5</v>
      </c>
      <c r="AA8" s="175">
        <f t="shared" si="7"/>
        <v>-6.1860000000000026E-2</v>
      </c>
      <c r="AB8" s="175">
        <f t="shared" si="8"/>
        <v>9</v>
      </c>
      <c r="AC8" s="175">
        <f t="shared" si="9"/>
        <v>-15.060687599999998</v>
      </c>
      <c r="AD8" s="175">
        <f t="shared" si="10"/>
        <v>50</v>
      </c>
      <c r="AE8" s="175">
        <f t="shared" si="11"/>
        <v>-28.623260000000002</v>
      </c>
      <c r="AF8" s="176">
        <f t="shared" ref="AF8:AS9" si="14">+D10</f>
        <v>0</v>
      </c>
      <c r="AG8" s="175">
        <f t="shared" si="14"/>
        <v>0</v>
      </c>
      <c r="AH8" s="176">
        <f t="shared" si="14"/>
        <v>0</v>
      </c>
      <c r="AI8" s="175">
        <f t="shared" si="14"/>
        <v>0</v>
      </c>
      <c r="AJ8" s="176">
        <f t="shared" si="14"/>
        <v>0</v>
      </c>
      <c r="AK8" s="175">
        <f t="shared" si="14"/>
        <v>0</v>
      </c>
      <c r="AL8" s="176">
        <f t="shared" si="14"/>
        <v>0</v>
      </c>
      <c r="AM8" s="175">
        <f t="shared" si="14"/>
        <v>0</v>
      </c>
      <c r="AN8" s="176">
        <f t="shared" si="14"/>
        <v>0</v>
      </c>
      <c r="AO8" s="175">
        <f t="shared" si="14"/>
        <v>0</v>
      </c>
      <c r="AP8" s="176">
        <f t="shared" si="14"/>
        <v>0</v>
      </c>
      <c r="AQ8" s="175">
        <f t="shared" si="14"/>
        <v>0</v>
      </c>
      <c r="AR8" s="176">
        <f t="shared" si="14"/>
        <v>0</v>
      </c>
      <c r="AS8" s="175">
        <f t="shared" si="14"/>
        <v>0</v>
      </c>
    </row>
    <row r="9" spans="1:46" ht="22.5" customHeight="1" x14ac:dyDescent="0.25">
      <c r="A9" s="382"/>
      <c r="B9" s="385"/>
      <c r="C9" s="172" t="s">
        <v>205</v>
      </c>
      <c r="D9" s="86"/>
      <c r="E9" s="87"/>
      <c r="F9" s="86">
        <v>0</v>
      </c>
      <c r="G9" s="87">
        <v>0</v>
      </c>
      <c r="H9" s="86">
        <v>0</v>
      </c>
      <c r="I9" s="87">
        <v>0</v>
      </c>
      <c r="J9" s="86">
        <v>0</v>
      </c>
      <c r="K9" s="87">
        <v>0</v>
      </c>
      <c r="L9" s="86">
        <v>0</v>
      </c>
      <c r="M9" s="87">
        <v>0</v>
      </c>
      <c r="N9" s="86">
        <v>0</v>
      </c>
      <c r="O9" s="87">
        <v>0</v>
      </c>
      <c r="P9" s="86">
        <f t="shared" si="13"/>
        <v>0</v>
      </c>
      <c r="Q9" s="87">
        <f t="shared" si="13"/>
        <v>0</v>
      </c>
      <c r="R9" s="173"/>
      <c r="S9" s="174" t="s">
        <v>206</v>
      </c>
      <c r="T9" s="175">
        <f t="shared" si="0"/>
        <v>0</v>
      </c>
      <c r="U9" s="175">
        <f t="shared" si="1"/>
        <v>0</v>
      </c>
      <c r="V9" s="175">
        <f t="shared" si="2"/>
        <v>0</v>
      </c>
      <c r="W9" s="175">
        <f t="shared" si="3"/>
        <v>0</v>
      </c>
      <c r="X9" s="175">
        <f t="shared" si="4"/>
        <v>0</v>
      </c>
      <c r="Y9" s="175">
        <f t="shared" si="5"/>
        <v>0</v>
      </c>
      <c r="Z9" s="175">
        <f t="shared" si="6"/>
        <v>0</v>
      </c>
      <c r="AA9" s="175">
        <f t="shared" si="7"/>
        <v>0</v>
      </c>
      <c r="AB9" s="175">
        <f t="shared" si="8"/>
        <v>0</v>
      </c>
      <c r="AC9" s="175">
        <f t="shared" si="9"/>
        <v>0</v>
      </c>
      <c r="AD9" s="175">
        <f t="shared" si="10"/>
        <v>0</v>
      </c>
      <c r="AE9" s="175">
        <f t="shared" si="11"/>
        <v>0</v>
      </c>
      <c r="AF9" s="176">
        <f t="shared" si="14"/>
        <v>0</v>
      </c>
      <c r="AG9" s="175">
        <f t="shared" si="14"/>
        <v>0</v>
      </c>
      <c r="AH9" s="176">
        <f t="shared" si="14"/>
        <v>0</v>
      </c>
      <c r="AI9" s="175">
        <f t="shared" si="14"/>
        <v>0</v>
      </c>
      <c r="AJ9" s="176">
        <f t="shared" si="14"/>
        <v>0</v>
      </c>
      <c r="AK9" s="175">
        <f t="shared" si="14"/>
        <v>0</v>
      </c>
      <c r="AL9" s="176">
        <f t="shared" si="14"/>
        <v>0</v>
      </c>
      <c r="AM9" s="175">
        <f t="shared" si="14"/>
        <v>0</v>
      </c>
      <c r="AN9" s="176">
        <f t="shared" si="14"/>
        <v>0</v>
      </c>
      <c r="AO9" s="175">
        <f t="shared" si="14"/>
        <v>0</v>
      </c>
      <c r="AP9" s="176">
        <f t="shared" si="14"/>
        <v>0</v>
      </c>
      <c r="AQ9" s="175">
        <f t="shared" si="14"/>
        <v>0</v>
      </c>
      <c r="AR9" s="176">
        <f t="shared" si="14"/>
        <v>0</v>
      </c>
      <c r="AS9" s="175">
        <f t="shared" si="14"/>
        <v>0</v>
      </c>
    </row>
    <row r="10" spans="1:46" ht="22.5" customHeight="1" x14ac:dyDescent="0.25">
      <c r="A10" s="382"/>
      <c r="B10" s="385"/>
      <c r="C10" s="172" t="s">
        <v>136</v>
      </c>
      <c r="D10" s="86"/>
      <c r="E10" s="87"/>
      <c r="F10" s="86">
        <v>0</v>
      </c>
      <c r="G10" s="87">
        <v>0</v>
      </c>
      <c r="H10" s="86">
        <v>0</v>
      </c>
      <c r="I10" s="87">
        <v>0</v>
      </c>
      <c r="J10" s="86">
        <v>0</v>
      </c>
      <c r="K10" s="87">
        <v>0</v>
      </c>
      <c r="L10" s="86">
        <v>0</v>
      </c>
      <c r="M10" s="87">
        <v>0</v>
      </c>
      <c r="N10" s="86">
        <v>0</v>
      </c>
      <c r="O10" s="87">
        <v>0</v>
      </c>
      <c r="P10" s="86">
        <f t="shared" si="13"/>
        <v>0</v>
      </c>
      <c r="Q10" s="87">
        <f t="shared" si="13"/>
        <v>0</v>
      </c>
      <c r="R10" s="173"/>
      <c r="S10" s="174" t="s">
        <v>207</v>
      </c>
      <c r="T10" s="175">
        <f t="shared" si="0"/>
        <v>0</v>
      </c>
      <c r="U10" s="175">
        <f t="shared" si="1"/>
        <v>0</v>
      </c>
      <c r="V10" s="175">
        <f t="shared" si="2"/>
        <v>0</v>
      </c>
      <c r="W10" s="175">
        <f t="shared" si="3"/>
        <v>0</v>
      </c>
      <c r="X10" s="175">
        <f t="shared" si="4"/>
        <v>0</v>
      </c>
      <c r="Y10" s="175">
        <f t="shared" si="5"/>
        <v>0</v>
      </c>
      <c r="Z10" s="175">
        <f t="shared" si="6"/>
        <v>0</v>
      </c>
      <c r="AA10" s="175">
        <f t="shared" si="7"/>
        <v>0</v>
      </c>
      <c r="AB10" s="175">
        <f t="shared" si="8"/>
        <v>0</v>
      </c>
      <c r="AC10" s="175">
        <f t="shared" si="9"/>
        <v>0</v>
      </c>
      <c r="AD10" s="175">
        <f t="shared" si="10"/>
        <v>0</v>
      </c>
      <c r="AE10" s="175">
        <f t="shared" si="11"/>
        <v>0</v>
      </c>
      <c r="AF10" s="176">
        <f t="shared" ref="AF10:AS11" si="15">+D15</f>
        <v>0</v>
      </c>
      <c r="AG10" s="175">
        <f t="shared" si="15"/>
        <v>0</v>
      </c>
      <c r="AH10" s="176">
        <f t="shared" si="15"/>
        <v>4</v>
      </c>
      <c r="AI10" s="175">
        <f t="shared" si="15"/>
        <v>0.21862999999999999</v>
      </c>
      <c r="AJ10" s="176">
        <f t="shared" si="15"/>
        <v>1</v>
      </c>
      <c r="AK10" s="175">
        <f t="shared" si="15"/>
        <v>0.13017999999999999</v>
      </c>
      <c r="AL10" s="176">
        <f t="shared" si="15"/>
        <v>0</v>
      </c>
      <c r="AM10" s="175">
        <f t="shared" si="15"/>
        <v>0</v>
      </c>
      <c r="AN10" s="176">
        <f t="shared" si="15"/>
        <v>0</v>
      </c>
      <c r="AO10" s="175">
        <f t="shared" si="15"/>
        <v>0</v>
      </c>
      <c r="AP10" s="176">
        <f t="shared" si="15"/>
        <v>0</v>
      </c>
      <c r="AQ10" s="175">
        <f t="shared" si="15"/>
        <v>0</v>
      </c>
      <c r="AR10" s="176">
        <f t="shared" si="15"/>
        <v>5</v>
      </c>
      <c r="AS10" s="175">
        <f t="shared" si="15"/>
        <v>0.34880999999999995</v>
      </c>
    </row>
    <row r="11" spans="1:46" ht="22.5" customHeight="1" x14ac:dyDescent="0.25">
      <c r="A11" s="382"/>
      <c r="B11" s="385"/>
      <c r="C11" s="172" t="s">
        <v>137</v>
      </c>
      <c r="D11" s="86"/>
      <c r="E11" s="87"/>
      <c r="F11" s="86">
        <v>0</v>
      </c>
      <c r="G11" s="87">
        <v>0</v>
      </c>
      <c r="H11" s="86">
        <v>0</v>
      </c>
      <c r="I11" s="87">
        <v>0</v>
      </c>
      <c r="J11" s="86">
        <v>0</v>
      </c>
      <c r="K11" s="87">
        <v>0</v>
      </c>
      <c r="L11" s="86">
        <v>0</v>
      </c>
      <c r="M11" s="87">
        <v>0</v>
      </c>
      <c r="N11" s="86">
        <v>0</v>
      </c>
      <c r="O11" s="87">
        <v>0</v>
      </c>
      <c r="P11" s="86">
        <f t="shared" si="13"/>
        <v>0</v>
      </c>
      <c r="Q11" s="87">
        <f t="shared" si="13"/>
        <v>0</v>
      </c>
      <c r="R11" s="173"/>
      <c r="S11" s="174" t="s">
        <v>208</v>
      </c>
      <c r="T11" s="175">
        <f t="shared" si="0"/>
        <v>0</v>
      </c>
      <c r="U11" s="175">
        <f t="shared" si="1"/>
        <v>0</v>
      </c>
      <c r="V11" s="175">
        <f t="shared" si="2"/>
        <v>0</v>
      </c>
      <c r="W11" s="175">
        <f t="shared" si="3"/>
        <v>0</v>
      </c>
      <c r="X11" s="175">
        <f t="shared" si="4"/>
        <v>0</v>
      </c>
      <c r="Y11" s="175">
        <f t="shared" si="5"/>
        <v>0</v>
      </c>
      <c r="Z11" s="175">
        <f t="shared" si="6"/>
        <v>0</v>
      </c>
      <c r="AA11" s="175">
        <f t="shared" si="7"/>
        <v>0</v>
      </c>
      <c r="AB11" s="175">
        <f t="shared" si="8"/>
        <v>0</v>
      </c>
      <c r="AC11" s="175">
        <f t="shared" si="9"/>
        <v>0</v>
      </c>
      <c r="AD11" s="175">
        <f t="shared" si="10"/>
        <v>0</v>
      </c>
      <c r="AE11" s="175">
        <f t="shared" si="11"/>
        <v>0</v>
      </c>
      <c r="AF11" s="176">
        <f t="shared" si="15"/>
        <v>0</v>
      </c>
      <c r="AG11" s="175">
        <f t="shared" si="15"/>
        <v>0</v>
      </c>
      <c r="AH11" s="176">
        <f t="shared" si="15"/>
        <v>26</v>
      </c>
      <c r="AI11" s="175">
        <f t="shared" si="15"/>
        <v>1.7535000000000001</v>
      </c>
      <c r="AJ11" s="176">
        <f t="shared" si="15"/>
        <v>23</v>
      </c>
      <c r="AK11" s="175">
        <f t="shared" si="15"/>
        <v>3.6675499999999999</v>
      </c>
      <c r="AL11" s="176">
        <f t="shared" si="15"/>
        <v>0</v>
      </c>
      <c r="AM11" s="175">
        <f t="shared" si="15"/>
        <v>0</v>
      </c>
      <c r="AN11" s="176">
        <f t="shared" si="15"/>
        <v>0</v>
      </c>
      <c r="AO11" s="175">
        <f t="shared" si="15"/>
        <v>0</v>
      </c>
      <c r="AP11" s="176">
        <f t="shared" si="15"/>
        <v>0</v>
      </c>
      <c r="AQ11" s="175">
        <f t="shared" si="15"/>
        <v>0</v>
      </c>
      <c r="AR11" s="176">
        <f t="shared" si="15"/>
        <v>49</v>
      </c>
      <c r="AS11" s="175">
        <f t="shared" si="15"/>
        <v>5.4210500000000001</v>
      </c>
    </row>
    <row r="12" spans="1:46" ht="22.5" customHeight="1" x14ac:dyDescent="0.25">
      <c r="A12" s="382"/>
      <c r="B12" s="385"/>
      <c r="C12" s="172" t="s">
        <v>29</v>
      </c>
      <c r="D12" s="86"/>
      <c r="E12" s="87"/>
      <c r="F12" s="86">
        <v>0</v>
      </c>
      <c r="G12" s="87">
        <v>0</v>
      </c>
      <c r="H12" s="86">
        <v>0</v>
      </c>
      <c r="I12" s="87">
        <v>0</v>
      </c>
      <c r="J12" s="86">
        <v>0</v>
      </c>
      <c r="K12" s="87">
        <v>0</v>
      </c>
      <c r="L12" s="86">
        <v>0</v>
      </c>
      <c r="M12" s="87">
        <v>0</v>
      </c>
      <c r="N12" s="86">
        <v>0</v>
      </c>
      <c r="O12" s="87">
        <v>0</v>
      </c>
      <c r="P12" s="86">
        <f t="shared" si="13"/>
        <v>0</v>
      </c>
      <c r="Q12" s="87">
        <f t="shared" si="13"/>
        <v>0</v>
      </c>
      <c r="R12" s="173"/>
      <c r="S12" s="174"/>
      <c r="T12" s="175">
        <f t="shared" si="0"/>
        <v>0</v>
      </c>
      <c r="U12" s="175">
        <f t="shared" si="1"/>
        <v>0</v>
      </c>
      <c r="V12" s="175">
        <f t="shared" si="2"/>
        <v>0</v>
      </c>
      <c r="W12" s="175">
        <f t="shared" si="3"/>
        <v>0</v>
      </c>
      <c r="X12" s="175">
        <f t="shared" si="4"/>
        <v>0</v>
      </c>
      <c r="Y12" s="175">
        <f t="shared" si="5"/>
        <v>0</v>
      </c>
      <c r="Z12" s="175">
        <f t="shared" si="6"/>
        <v>0</v>
      </c>
      <c r="AA12" s="175">
        <f t="shared" si="7"/>
        <v>0</v>
      </c>
      <c r="AB12" s="175">
        <f t="shared" si="8"/>
        <v>0</v>
      </c>
      <c r="AC12" s="175">
        <f t="shared" si="9"/>
        <v>0</v>
      </c>
      <c r="AD12" s="175">
        <f t="shared" si="10"/>
        <v>0</v>
      </c>
      <c r="AE12" s="175">
        <f t="shared" si="11"/>
        <v>0</v>
      </c>
      <c r="AF12" s="176"/>
      <c r="AG12" s="175"/>
      <c r="AH12" s="176"/>
      <c r="AI12" s="175"/>
      <c r="AJ12" s="176"/>
      <c r="AK12" s="175"/>
      <c r="AL12" s="176"/>
      <c r="AM12" s="175"/>
      <c r="AN12" s="176"/>
      <c r="AO12" s="175"/>
      <c r="AP12" s="176"/>
      <c r="AQ12" s="175"/>
      <c r="AR12" s="176"/>
      <c r="AS12" s="175"/>
    </row>
    <row r="13" spans="1:46" ht="22.5" customHeight="1" x14ac:dyDescent="0.25">
      <c r="A13" s="382"/>
      <c r="B13" s="385"/>
      <c r="C13" s="172" t="s">
        <v>30</v>
      </c>
      <c r="D13" s="86"/>
      <c r="E13" s="87"/>
      <c r="F13" s="86">
        <v>0</v>
      </c>
      <c r="G13" s="87">
        <v>0</v>
      </c>
      <c r="H13" s="86">
        <v>0</v>
      </c>
      <c r="I13" s="87">
        <v>0</v>
      </c>
      <c r="J13" s="86">
        <v>0</v>
      </c>
      <c r="K13" s="87">
        <v>0</v>
      </c>
      <c r="L13" s="86">
        <v>0</v>
      </c>
      <c r="M13" s="87">
        <v>0</v>
      </c>
      <c r="N13" s="86">
        <v>2</v>
      </c>
      <c r="O13" s="87">
        <v>1072.0902100000001</v>
      </c>
      <c r="P13" s="86">
        <f t="shared" si="13"/>
        <v>2</v>
      </c>
      <c r="Q13" s="87">
        <f t="shared" si="13"/>
        <v>1072.0902100000001</v>
      </c>
      <c r="R13" s="173"/>
      <c r="S13" s="174"/>
      <c r="T13" s="175">
        <f t="shared" si="0"/>
        <v>0</v>
      </c>
      <c r="U13" s="175">
        <f t="shared" si="1"/>
        <v>0</v>
      </c>
      <c r="V13" s="175">
        <f t="shared" si="2"/>
        <v>0</v>
      </c>
      <c r="W13" s="175">
        <f t="shared" si="3"/>
        <v>0</v>
      </c>
      <c r="X13" s="175">
        <f t="shared" si="4"/>
        <v>0</v>
      </c>
      <c r="Y13" s="175">
        <f t="shared" si="5"/>
        <v>0</v>
      </c>
      <c r="Z13" s="175">
        <f t="shared" si="6"/>
        <v>0</v>
      </c>
      <c r="AA13" s="175">
        <f t="shared" si="7"/>
        <v>0</v>
      </c>
      <c r="AB13" s="175">
        <f t="shared" si="8"/>
        <v>0</v>
      </c>
      <c r="AC13" s="175">
        <f t="shared" si="9"/>
        <v>0</v>
      </c>
      <c r="AD13" s="175">
        <f t="shared" si="10"/>
        <v>10</v>
      </c>
      <c r="AE13" s="175">
        <f t="shared" si="11"/>
        <v>-1062.0902100000001</v>
      </c>
      <c r="AF13" s="176"/>
      <c r="AG13" s="175"/>
      <c r="AH13" s="176"/>
      <c r="AI13" s="175"/>
      <c r="AJ13" s="176"/>
      <c r="AK13" s="175"/>
      <c r="AL13" s="176"/>
      <c r="AM13" s="175"/>
      <c r="AN13" s="176"/>
      <c r="AO13" s="175"/>
      <c r="AP13" s="176"/>
      <c r="AQ13" s="175"/>
      <c r="AR13" s="176"/>
      <c r="AS13" s="175"/>
    </row>
    <row r="14" spans="1:46" ht="22.5" customHeight="1" x14ac:dyDescent="0.25">
      <c r="A14" s="382"/>
      <c r="B14" s="385"/>
      <c r="C14" s="172" t="s">
        <v>31</v>
      </c>
      <c r="D14" s="86"/>
      <c r="E14" s="87"/>
      <c r="F14" s="86">
        <v>4111</v>
      </c>
      <c r="G14" s="87">
        <v>287.40314999999998</v>
      </c>
      <c r="H14" s="86">
        <v>4117</v>
      </c>
      <c r="I14" s="87">
        <v>838.75653</v>
      </c>
      <c r="J14" s="86">
        <v>241</v>
      </c>
      <c r="K14" s="87">
        <v>156.83448999999999</v>
      </c>
      <c r="L14" s="86">
        <v>25</v>
      </c>
      <c r="M14" s="87">
        <v>33.429499999999997</v>
      </c>
      <c r="N14" s="86">
        <v>1</v>
      </c>
      <c r="O14" s="87">
        <v>10.806699999999999</v>
      </c>
      <c r="P14" s="86">
        <f t="shared" si="13"/>
        <v>8495</v>
      </c>
      <c r="Q14" s="87">
        <f t="shared" si="13"/>
        <v>1327.23037</v>
      </c>
      <c r="R14" s="173"/>
      <c r="S14" s="174" t="s">
        <v>209</v>
      </c>
      <c r="T14" s="175">
        <f t="shared" si="0"/>
        <v>0</v>
      </c>
      <c r="U14" s="175">
        <f t="shared" si="1"/>
        <v>0</v>
      </c>
      <c r="V14" s="175">
        <f t="shared" si="2"/>
        <v>205.55</v>
      </c>
      <c r="W14" s="175">
        <f t="shared" si="3"/>
        <v>-81.853149999999971</v>
      </c>
      <c r="X14" s="175">
        <f t="shared" si="4"/>
        <v>411.7</v>
      </c>
      <c r="Y14" s="175">
        <f t="shared" si="5"/>
        <v>-427.05653000000001</v>
      </c>
      <c r="Z14" s="175">
        <f t="shared" si="6"/>
        <v>120.5</v>
      </c>
      <c r="AA14" s="175">
        <f t="shared" si="7"/>
        <v>-36.334489999999988</v>
      </c>
      <c r="AB14" s="175">
        <f t="shared" si="8"/>
        <v>25</v>
      </c>
      <c r="AC14" s="175">
        <f t="shared" si="9"/>
        <v>-8.4294999999999973</v>
      </c>
      <c r="AD14" s="175">
        <f t="shared" si="10"/>
        <v>5</v>
      </c>
      <c r="AE14" s="175">
        <f t="shared" si="11"/>
        <v>-5.8066999999999993</v>
      </c>
      <c r="AF14" s="176">
        <f t="shared" ref="AF14:AS14" si="16">+D18</f>
        <v>0</v>
      </c>
      <c r="AG14" s="175">
        <f t="shared" si="16"/>
        <v>0</v>
      </c>
      <c r="AH14" s="176">
        <f t="shared" si="16"/>
        <v>38</v>
      </c>
      <c r="AI14" s="175">
        <f t="shared" si="16"/>
        <v>2.6072899999999999</v>
      </c>
      <c r="AJ14" s="176">
        <f t="shared" si="16"/>
        <v>21</v>
      </c>
      <c r="AK14" s="175">
        <f t="shared" si="16"/>
        <v>4.0109399999999997</v>
      </c>
      <c r="AL14" s="176">
        <f t="shared" si="16"/>
        <v>6</v>
      </c>
      <c r="AM14" s="175">
        <f t="shared" si="16"/>
        <v>4.0262099999999998</v>
      </c>
      <c r="AN14" s="176">
        <f t="shared" si="16"/>
        <v>6</v>
      </c>
      <c r="AO14" s="175">
        <f t="shared" si="16"/>
        <v>13.26206</v>
      </c>
      <c r="AP14" s="176">
        <f t="shared" si="16"/>
        <v>0</v>
      </c>
      <c r="AQ14" s="175">
        <f t="shared" si="16"/>
        <v>0</v>
      </c>
      <c r="AR14" s="176">
        <f t="shared" si="16"/>
        <v>71</v>
      </c>
      <c r="AS14" s="175">
        <f t="shared" si="16"/>
        <v>23.906500000000001</v>
      </c>
    </row>
    <row r="15" spans="1:46" ht="22.5" customHeight="1" x14ac:dyDescent="0.25">
      <c r="A15" s="382"/>
      <c r="B15" s="385"/>
      <c r="C15" s="172" t="s">
        <v>21</v>
      </c>
      <c r="D15" s="86"/>
      <c r="E15" s="87"/>
      <c r="F15" s="86">
        <v>4</v>
      </c>
      <c r="G15" s="87">
        <v>0.21862999999999999</v>
      </c>
      <c r="H15" s="86">
        <v>1</v>
      </c>
      <c r="I15" s="87">
        <v>0.13017999999999999</v>
      </c>
      <c r="J15" s="86">
        <v>0</v>
      </c>
      <c r="K15" s="87">
        <v>0</v>
      </c>
      <c r="L15" s="86">
        <v>0</v>
      </c>
      <c r="M15" s="87">
        <v>0</v>
      </c>
      <c r="N15" s="86">
        <v>0</v>
      </c>
      <c r="O15" s="87">
        <v>0</v>
      </c>
      <c r="P15" s="86">
        <f t="shared" si="13"/>
        <v>5</v>
      </c>
      <c r="Q15" s="87">
        <f t="shared" si="13"/>
        <v>0.34880999999999995</v>
      </c>
      <c r="R15" s="173"/>
      <c r="S15" s="174" t="s">
        <v>210</v>
      </c>
      <c r="T15" s="175">
        <f t="shared" si="0"/>
        <v>0</v>
      </c>
      <c r="U15" s="175">
        <f t="shared" si="1"/>
        <v>0</v>
      </c>
      <c r="V15" s="175">
        <f t="shared" si="2"/>
        <v>0.2</v>
      </c>
      <c r="W15" s="175">
        <f t="shared" si="3"/>
        <v>-1.862999999999998E-2</v>
      </c>
      <c r="X15" s="175">
        <f t="shared" si="4"/>
        <v>0.1</v>
      </c>
      <c r="Y15" s="175">
        <f t="shared" si="5"/>
        <v>-3.0179999999999985E-2</v>
      </c>
      <c r="Z15" s="175">
        <f t="shared" si="6"/>
        <v>0</v>
      </c>
      <c r="AA15" s="175">
        <f t="shared" si="7"/>
        <v>0</v>
      </c>
      <c r="AB15" s="175">
        <f t="shared" si="8"/>
        <v>0</v>
      </c>
      <c r="AC15" s="175">
        <f t="shared" si="9"/>
        <v>0</v>
      </c>
      <c r="AD15" s="175">
        <f t="shared" si="10"/>
        <v>0</v>
      </c>
      <c r="AE15" s="175">
        <f t="shared" si="11"/>
        <v>0</v>
      </c>
      <c r="AF15" s="176">
        <f t="shared" ref="AF15:AS15" si="17">+D22</f>
        <v>0</v>
      </c>
      <c r="AG15" s="175">
        <f t="shared" si="17"/>
        <v>0</v>
      </c>
      <c r="AH15" s="176">
        <f t="shared" si="17"/>
        <v>0</v>
      </c>
      <c r="AI15" s="175">
        <f t="shared" si="17"/>
        <v>0</v>
      </c>
      <c r="AJ15" s="176">
        <f t="shared" si="17"/>
        <v>0</v>
      </c>
      <c r="AK15" s="175">
        <f t="shared" si="17"/>
        <v>0</v>
      </c>
      <c r="AL15" s="176">
        <f t="shared" si="17"/>
        <v>0</v>
      </c>
      <c r="AM15" s="175">
        <f t="shared" si="17"/>
        <v>0</v>
      </c>
      <c r="AN15" s="176">
        <f t="shared" si="17"/>
        <v>0</v>
      </c>
      <c r="AO15" s="175">
        <f t="shared" si="17"/>
        <v>0</v>
      </c>
      <c r="AP15" s="176">
        <f t="shared" si="17"/>
        <v>0</v>
      </c>
      <c r="AQ15" s="175">
        <f t="shared" si="17"/>
        <v>0</v>
      </c>
      <c r="AR15" s="176">
        <f t="shared" si="17"/>
        <v>0</v>
      </c>
      <c r="AS15" s="175">
        <f t="shared" si="17"/>
        <v>0</v>
      </c>
    </row>
    <row r="16" spans="1:46" ht="22.5" customHeight="1" x14ac:dyDescent="0.25">
      <c r="A16" s="382"/>
      <c r="B16" s="385"/>
      <c r="C16" s="172" t="s">
        <v>22</v>
      </c>
      <c r="D16" s="86"/>
      <c r="E16" s="87"/>
      <c r="F16" s="86">
        <v>26</v>
      </c>
      <c r="G16" s="87">
        <v>1.7535000000000001</v>
      </c>
      <c r="H16" s="86">
        <v>23</v>
      </c>
      <c r="I16" s="87">
        <v>3.6675499999999999</v>
      </c>
      <c r="J16" s="86">
        <v>0</v>
      </c>
      <c r="K16" s="87">
        <v>0</v>
      </c>
      <c r="L16" s="86">
        <v>0</v>
      </c>
      <c r="M16" s="87">
        <v>0</v>
      </c>
      <c r="N16" s="86">
        <v>0</v>
      </c>
      <c r="O16" s="87">
        <v>0</v>
      </c>
      <c r="P16" s="86">
        <f t="shared" si="13"/>
        <v>49</v>
      </c>
      <c r="Q16" s="87">
        <f t="shared" si="13"/>
        <v>5.4210500000000001</v>
      </c>
      <c r="R16" s="173"/>
      <c r="S16" s="174" t="s">
        <v>211</v>
      </c>
      <c r="T16" s="175">
        <f t="shared" ref="T16:T22" si="18">(D17*1000)/100000</f>
        <v>0</v>
      </c>
      <c r="U16" s="175">
        <f t="shared" ref="U16:U22" si="19">T16-E17</f>
        <v>0</v>
      </c>
      <c r="V16" s="175">
        <f t="shared" ref="V16:V22" si="20">(F17*5000)/100000</f>
        <v>424.05</v>
      </c>
      <c r="W16" s="175">
        <f t="shared" ref="W16:W22" si="21">V16-G17</f>
        <v>-146.75204339999976</v>
      </c>
      <c r="X16" s="175">
        <f t="shared" ref="X16:X22" si="22">(H17*10000)/100000</f>
        <v>21</v>
      </c>
      <c r="Y16" s="175">
        <f t="shared" ref="Y16:Y22" si="23">X16-I17</f>
        <v>-6.2590539999999883</v>
      </c>
      <c r="Z16" s="175">
        <f t="shared" ref="Z16:Z22" si="24">(J17*50000)/100000</f>
        <v>1.5</v>
      </c>
      <c r="AA16" s="175">
        <f t="shared" ref="AA16:AA22" si="25">Z16-K17</f>
        <v>-0.43316730000000003</v>
      </c>
      <c r="AB16" s="175">
        <f t="shared" ref="AB16:AB22" si="26">(L17*100000)/100000</f>
        <v>10</v>
      </c>
      <c r="AC16" s="175">
        <f t="shared" ref="AC16:AC22" si="27">AB16-M17</f>
        <v>-7.0805281000000022</v>
      </c>
      <c r="AD16" s="175">
        <f t="shared" ref="AD16:AD22" si="28">(N17*500000)/100000</f>
        <v>0</v>
      </c>
      <c r="AE16" s="175">
        <f t="shared" ref="AE16:AE22" si="29">AD16-O17</f>
        <v>0</v>
      </c>
      <c r="AF16" s="176">
        <f t="shared" ref="AF16:AS16" si="30">+D7</f>
        <v>0</v>
      </c>
      <c r="AG16" s="175">
        <f t="shared" si="30"/>
        <v>0</v>
      </c>
      <c r="AH16" s="176">
        <f t="shared" si="30"/>
        <v>0</v>
      </c>
      <c r="AI16" s="175">
        <f t="shared" si="30"/>
        <v>0</v>
      </c>
      <c r="AJ16" s="176">
        <f t="shared" si="30"/>
        <v>0</v>
      </c>
      <c r="AK16" s="175">
        <f t="shared" si="30"/>
        <v>0</v>
      </c>
      <c r="AL16" s="176">
        <f t="shared" si="30"/>
        <v>1</v>
      </c>
      <c r="AM16" s="175">
        <f t="shared" si="30"/>
        <v>0.85153000000000001</v>
      </c>
      <c r="AN16" s="176">
        <f t="shared" si="30"/>
        <v>0</v>
      </c>
      <c r="AO16" s="175">
        <f t="shared" si="30"/>
        <v>0</v>
      </c>
      <c r="AP16" s="176">
        <f t="shared" si="30"/>
        <v>3</v>
      </c>
      <c r="AQ16" s="175">
        <f t="shared" si="30"/>
        <v>80.859610000000004</v>
      </c>
      <c r="AR16" s="176">
        <f t="shared" si="30"/>
        <v>4</v>
      </c>
      <c r="AS16" s="175">
        <f t="shared" si="30"/>
        <v>81.71114</v>
      </c>
    </row>
    <row r="17" spans="1:45" ht="22.5" customHeight="1" x14ac:dyDescent="0.25">
      <c r="A17" s="382"/>
      <c r="B17" s="385"/>
      <c r="C17" s="172" t="s">
        <v>122</v>
      </c>
      <c r="D17" s="86"/>
      <c r="E17" s="87"/>
      <c r="F17" s="86">
        <v>8481</v>
      </c>
      <c r="G17" s="87">
        <v>570.80204339999977</v>
      </c>
      <c r="H17" s="86">
        <v>210</v>
      </c>
      <c r="I17" s="87">
        <v>27.259053999999988</v>
      </c>
      <c r="J17" s="86">
        <v>3</v>
      </c>
      <c r="K17" s="87">
        <v>1.9331673</v>
      </c>
      <c r="L17" s="86">
        <v>10</v>
      </c>
      <c r="M17" s="87">
        <v>17.080528100000002</v>
      </c>
      <c r="N17" s="86">
        <v>0</v>
      </c>
      <c r="O17" s="87">
        <v>0</v>
      </c>
      <c r="P17" s="86">
        <f t="shared" si="13"/>
        <v>8704</v>
      </c>
      <c r="Q17" s="87">
        <f t="shared" si="13"/>
        <v>617.07479279999984</v>
      </c>
      <c r="R17" s="173"/>
      <c r="S17" s="174" t="s">
        <v>135</v>
      </c>
      <c r="T17" s="175">
        <f t="shared" si="18"/>
        <v>0</v>
      </c>
      <c r="U17" s="175">
        <f t="shared" si="19"/>
        <v>0</v>
      </c>
      <c r="V17" s="175">
        <f t="shared" si="20"/>
        <v>1.9</v>
      </c>
      <c r="W17" s="175">
        <f t="shared" si="21"/>
        <v>-0.70728999999999997</v>
      </c>
      <c r="X17" s="175">
        <f t="shared" si="22"/>
        <v>2.1</v>
      </c>
      <c r="Y17" s="175">
        <f t="shared" si="23"/>
        <v>-1.9109399999999996</v>
      </c>
      <c r="Z17" s="175">
        <f t="shared" si="24"/>
        <v>3</v>
      </c>
      <c r="AA17" s="175">
        <f t="shared" si="25"/>
        <v>-1.0262099999999998</v>
      </c>
      <c r="AB17" s="175">
        <f t="shared" si="26"/>
        <v>6</v>
      </c>
      <c r="AC17" s="175">
        <f t="shared" si="27"/>
        <v>-7.26206</v>
      </c>
      <c r="AD17" s="175">
        <f t="shared" si="28"/>
        <v>0</v>
      </c>
      <c r="AE17" s="175">
        <f t="shared" si="29"/>
        <v>0</v>
      </c>
      <c r="AF17" s="176">
        <f t="shared" ref="AF17:AS17" si="31">+D9</f>
        <v>0</v>
      </c>
      <c r="AG17" s="175">
        <f t="shared" si="31"/>
        <v>0</v>
      </c>
      <c r="AH17" s="176">
        <f t="shared" si="31"/>
        <v>0</v>
      </c>
      <c r="AI17" s="175">
        <f t="shared" si="31"/>
        <v>0</v>
      </c>
      <c r="AJ17" s="176">
        <f t="shared" si="31"/>
        <v>0</v>
      </c>
      <c r="AK17" s="175">
        <f t="shared" si="31"/>
        <v>0</v>
      </c>
      <c r="AL17" s="176">
        <f t="shared" si="31"/>
        <v>0</v>
      </c>
      <c r="AM17" s="175">
        <f t="shared" si="31"/>
        <v>0</v>
      </c>
      <c r="AN17" s="176">
        <f t="shared" si="31"/>
        <v>0</v>
      </c>
      <c r="AO17" s="175">
        <f t="shared" si="31"/>
        <v>0</v>
      </c>
      <c r="AP17" s="176">
        <f t="shared" si="31"/>
        <v>0</v>
      </c>
      <c r="AQ17" s="175">
        <f t="shared" si="31"/>
        <v>0</v>
      </c>
      <c r="AR17" s="176">
        <f t="shared" si="31"/>
        <v>0</v>
      </c>
      <c r="AS17" s="175">
        <f t="shared" si="31"/>
        <v>0</v>
      </c>
    </row>
    <row r="18" spans="1:45" ht="22.5" customHeight="1" x14ac:dyDescent="0.25">
      <c r="A18" s="382"/>
      <c r="B18" s="385"/>
      <c r="C18" s="172" t="s">
        <v>23</v>
      </c>
      <c r="D18" s="86"/>
      <c r="E18" s="87"/>
      <c r="F18" s="86">
        <v>38</v>
      </c>
      <c r="G18" s="87">
        <v>2.6072899999999999</v>
      </c>
      <c r="H18" s="86">
        <v>21</v>
      </c>
      <c r="I18" s="87">
        <v>4.0109399999999997</v>
      </c>
      <c r="J18" s="86">
        <v>6</v>
      </c>
      <c r="K18" s="87">
        <v>4.0262099999999998</v>
      </c>
      <c r="L18" s="86">
        <v>6</v>
      </c>
      <c r="M18" s="87">
        <v>13.26206</v>
      </c>
      <c r="N18" s="86">
        <v>0</v>
      </c>
      <c r="O18" s="87">
        <v>0</v>
      </c>
      <c r="P18" s="86">
        <f t="shared" si="13"/>
        <v>71</v>
      </c>
      <c r="Q18" s="87">
        <f t="shared" si="13"/>
        <v>23.906500000000001</v>
      </c>
      <c r="R18" s="173"/>
      <c r="S18" s="174" t="s">
        <v>212</v>
      </c>
      <c r="T18" s="175">
        <f t="shared" si="18"/>
        <v>0</v>
      </c>
      <c r="U18" s="175">
        <f t="shared" si="19"/>
        <v>0</v>
      </c>
      <c r="V18" s="175">
        <f t="shared" si="20"/>
        <v>0.35</v>
      </c>
      <c r="W18" s="175">
        <f t="shared" si="21"/>
        <v>-0.24682000000000004</v>
      </c>
      <c r="X18" s="175">
        <f t="shared" si="22"/>
        <v>15.1</v>
      </c>
      <c r="Y18" s="175">
        <f t="shared" si="23"/>
        <v>-35.227159999999998</v>
      </c>
      <c r="Z18" s="175">
        <f t="shared" si="24"/>
        <v>54.5</v>
      </c>
      <c r="AA18" s="175">
        <f t="shared" si="25"/>
        <v>-22.481309999999993</v>
      </c>
      <c r="AB18" s="175">
        <f t="shared" si="26"/>
        <v>404</v>
      </c>
      <c r="AC18" s="175">
        <f t="shared" si="27"/>
        <v>-667.09574999999995</v>
      </c>
      <c r="AD18" s="175">
        <f t="shared" si="28"/>
        <v>240</v>
      </c>
      <c r="AE18" s="175">
        <f t="shared" si="29"/>
        <v>-120.59410000000003</v>
      </c>
      <c r="AF18" s="176">
        <f t="shared" ref="AF18:AS18" si="32">+D14</f>
        <v>0</v>
      </c>
      <c r="AG18" s="175">
        <f t="shared" si="32"/>
        <v>0</v>
      </c>
      <c r="AH18" s="176">
        <f t="shared" si="32"/>
        <v>4111</v>
      </c>
      <c r="AI18" s="175">
        <f t="shared" si="32"/>
        <v>287.40314999999998</v>
      </c>
      <c r="AJ18" s="176">
        <f t="shared" si="32"/>
        <v>4117</v>
      </c>
      <c r="AK18" s="175">
        <f t="shared" si="32"/>
        <v>838.75653</v>
      </c>
      <c r="AL18" s="176">
        <f t="shared" si="32"/>
        <v>241</v>
      </c>
      <c r="AM18" s="175">
        <f t="shared" si="32"/>
        <v>156.83448999999999</v>
      </c>
      <c r="AN18" s="176">
        <f t="shared" si="32"/>
        <v>25</v>
      </c>
      <c r="AO18" s="175">
        <f t="shared" si="32"/>
        <v>33.429499999999997</v>
      </c>
      <c r="AP18" s="176">
        <f t="shared" si="32"/>
        <v>1</v>
      </c>
      <c r="AQ18" s="175">
        <f t="shared" si="32"/>
        <v>10.806699999999999</v>
      </c>
      <c r="AR18" s="176">
        <f t="shared" si="32"/>
        <v>8495</v>
      </c>
      <c r="AS18" s="175">
        <f t="shared" si="32"/>
        <v>1327.23037</v>
      </c>
    </row>
    <row r="19" spans="1:45" ht="22.5" customHeight="1" x14ac:dyDescent="0.25">
      <c r="A19" s="382"/>
      <c r="B19" s="385"/>
      <c r="C19" s="172" t="s">
        <v>213</v>
      </c>
      <c r="D19" s="86"/>
      <c r="E19" s="87"/>
      <c r="F19" s="86">
        <v>7</v>
      </c>
      <c r="G19" s="87">
        <v>0.59682000000000002</v>
      </c>
      <c r="H19" s="86">
        <v>151</v>
      </c>
      <c r="I19" s="87">
        <v>50.327159999999999</v>
      </c>
      <c r="J19" s="86">
        <v>109</v>
      </c>
      <c r="K19" s="87">
        <v>76.981309999999993</v>
      </c>
      <c r="L19" s="86">
        <v>404</v>
      </c>
      <c r="M19" s="87">
        <v>1071.09575</v>
      </c>
      <c r="N19" s="86">
        <v>48</v>
      </c>
      <c r="O19" s="87">
        <v>360.59410000000003</v>
      </c>
      <c r="P19" s="86">
        <f t="shared" si="13"/>
        <v>719</v>
      </c>
      <c r="Q19" s="87">
        <f t="shared" si="13"/>
        <v>1559.5951399999999</v>
      </c>
      <c r="R19" s="173"/>
      <c r="S19" s="174" t="s">
        <v>214</v>
      </c>
      <c r="T19" s="175">
        <f t="shared" si="18"/>
        <v>0</v>
      </c>
      <c r="U19" s="175">
        <f t="shared" si="19"/>
        <v>0</v>
      </c>
      <c r="V19" s="175">
        <f t="shared" si="20"/>
        <v>0.85</v>
      </c>
      <c r="W19" s="175">
        <f t="shared" si="21"/>
        <v>-0.44857000000000002</v>
      </c>
      <c r="X19" s="175">
        <f t="shared" si="22"/>
        <v>24.6</v>
      </c>
      <c r="Y19" s="175">
        <f t="shared" si="23"/>
        <v>-52.795309999999994</v>
      </c>
      <c r="Z19" s="175">
        <f t="shared" si="24"/>
        <v>63</v>
      </c>
      <c r="AA19" s="175">
        <f t="shared" si="25"/>
        <v>-21.122140000000002</v>
      </c>
      <c r="AB19" s="175">
        <f t="shared" si="26"/>
        <v>38</v>
      </c>
      <c r="AC19" s="175">
        <f t="shared" si="27"/>
        <v>-33.812089999999998</v>
      </c>
      <c r="AD19" s="175">
        <f t="shared" si="28"/>
        <v>0</v>
      </c>
      <c r="AE19" s="175">
        <f t="shared" si="29"/>
        <v>0</v>
      </c>
      <c r="AF19" s="176">
        <f t="shared" ref="AF19:AS19" si="33">+D17</f>
        <v>0</v>
      </c>
      <c r="AG19" s="175">
        <f t="shared" si="33"/>
        <v>0</v>
      </c>
      <c r="AH19" s="176">
        <f t="shared" si="33"/>
        <v>8481</v>
      </c>
      <c r="AI19" s="175">
        <f t="shared" si="33"/>
        <v>570.80204339999977</v>
      </c>
      <c r="AJ19" s="176">
        <f t="shared" si="33"/>
        <v>210</v>
      </c>
      <c r="AK19" s="175">
        <f t="shared" si="33"/>
        <v>27.259053999999988</v>
      </c>
      <c r="AL19" s="176">
        <f t="shared" si="33"/>
        <v>3</v>
      </c>
      <c r="AM19" s="175">
        <f t="shared" si="33"/>
        <v>1.9331673</v>
      </c>
      <c r="AN19" s="176">
        <f t="shared" si="33"/>
        <v>10</v>
      </c>
      <c r="AO19" s="175">
        <f t="shared" si="33"/>
        <v>17.080528100000002</v>
      </c>
      <c r="AP19" s="176">
        <f t="shared" si="33"/>
        <v>0</v>
      </c>
      <c r="AQ19" s="175">
        <f t="shared" si="33"/>
        <v>0</v>
      </c>
      <c r="AR19" s="176">
        <f t="shared" si="33"/>
        <v>8704</v>
      </c>
      <c r="AS19" s="175">
        <f t="shared" si="33"/>
        <v>617.07479279999984</v>
      </c>
    </row>
    <row r="20" spans="1:45" ht="22.5" customHeight="1" x14ac:dyDescent="0.25">
      <c r="A20" s="382"/>
      <c r="B20" s="385"/>
      <c r="C20" s="172" t="s">
        <v>215</v>
      </c>
      <c r="D20" s="86"/>
      <c r="E20" s="87"/>
      <c r="F20" s="86">
        <v>17</v>
      </c>
      <c r="G20" s="87">
        <v>1.29857</v>
      </c>
      <c r="H20" s="86">
        <v>246</v>
      </c>
      <c r="I20" s="87">
        <v>77.395309999999995</v>
      </c>
      <c r="J20" s="86">
        <v>126</v>
      </c>
      <c r="K20" s="87">
        <v>84.122140000000002</v>
      </c>
      <c r="L20" s="86">
        <v>38</v>
      </c>
      <c r="M20" s="87">
        <v>71.812089999999998</v>
      </c>
      <c r="N20" s="86">
        <v>0</v>
      </c>
      <c r="O20" s="87">
        <v>0</v>
      </c>
      <c r="P20" s="86">
        <f t="shared" si="13"/>
        <v>427</v>
      </c>
      <c r="Q20" s="87">
        <f t="shared" si="13"/>
        <v>234.62810999999999</v>
      </c>
      <c r="R20" s="173"/>
      <c r="S20" s="174" t="s">
        <v>216</v>
      </c>
      <c r="T20" s="175">
        <f>(D22*1000)/100000</f>
        <v>0</v>
      </c>
      <c r="U20" s="175">
        <f>T20-E22</f>
        <v>0</v>
      </c>
      <c r="V20" s="175">
        <f>(F22*5000)/100000</f>
        <v>0</v>
      </c>
      <c r="W20" s="175">
        <f>V20-G22</f>
        <v>0</v>
      </c>
      <c r="X20" s="175">
        <f>(H22*10000)/100000</f>
        <v>0</v>
      </c>
      <c r="Y20" s="175">
        <f>X20-I22</f>
        <v>0</v>
      </c>
      <c r="Z20" s="175">
        <f>(J22*50000)/100000</f>
        <v>0</v>
      </c>
      <c r="AA20" s="175">
        <f>Z20-K22</f>
        <v>0</v>
      </c>
      <c r="AB20" s="175">
        <f>(L22*100000)/100000</f>
        <v>0</v>
      </c>
      <c r="AC20" s="175">
        <f>AB20-M22</f>
        <v>0</v>
      </c>
      <c r="AD20" s="175">
        <f>(N22*500000)/100000</f>
        <v>0</v>
      </c>
      <c r="AE20" s="175">
        <f>AD20-O22</f>
        <v>0</v>
      </c>
      <c r="AF20" s="176">
        <f t="shared" ref="AF20:AS20" si="34">+D19</f>
        <v>0</v>
      </c>
      <c r="AG20" s="175">
        <f t="shared" si="34"/>
        <v>0</v>
      </c>
      <c r="AH20" s="176">
        <f t="shared" si="34"/>
        <v>7</v>
      </c>
      <c r="AI20" s="175">
        <f t="shared" si="34"/>
        <v>0.59682000000000002</v>
      </c>
      <c r="AJ20" s="176">
        <f t="shared" si="34"/>
        <v>151</v>
      </c>
      <c r="AK20" s="175">
        <f t="shared" si="34"/>
        <v>50.327159999999999</v>
      </c>
      <c r="AL20" s="176">
        <f t="shared" si="34"/>
        <v>109</v>
      </c>
      <c r="AM20" s="175">
        <f t="shared" si="34"/>
        <v>76.981309999999993</v>
      </c>
      <c r="AN20" s="176">
        <f t="shared" si="34"/>
        <v>404</v>
      </c>
      <c r="AO20" s="175">
        <f t="shared" si="34"/>
        <v>1071.09575</v>
      </c>
      <c r="AP20" s="176">
        <f t="shared" si="34"/>
        <v>48</v>
      </c>
      <c r="AQ20" s="175">
        <f t="shared" si="34"/>
        <v>360.59410000000003</v>
      </c>
      <c r="AR20" s="176">
        <f t="shared" si="34"/>
        <v>719</v>
      </c>
      <c r="AS20" s="175">
        <f t="shared" si="34"/>
        <v>1559.5951399999999</v>
      </c>
    </row>
    <row r="21" spans="1:45" ht="22.5" customHeight="1" x14ac:dyDescent="0.25">
      <c r="A21" s="382"/>
      <c r="B21" s="385"/>
      <c r="C21" s="172" t="s">
        <v>217</v>
      </c>
      <c r="D21" s="86"/>
      <c r="E21" s="87"/>
      <c r="F21" s="86">
        <v>4</v>
      </c>
      <c r="G21" s="87">
        <v>0.30514999999999998</v>
      </c>
      <c r="H21" s="86">
        <v>1</v>
      </c>
      <c r="I21" s="87">
        <v>0.22925999999999999</v>
      </c>
      <c r="J21" s="86">
        <v>0</v>
      </c>
      <c r="K21" s="87">
        <v>0</v>
      </c>
      <c r="L21" s="86">
        <v>0</v>
      </c>
      <c r="M21" s="87">
        <v>0</v>
      </c>
      <c r="N21" s="86">
        <v>0</v>
      </c>
      <c r="O21" s="87">
        <v>0</v>
      </c>
      <c r="P21" s="86">
        <f t="shared" si="13"/>
        <v>5</v>
      </c>
      <c r="Q21" s="87">
        <f t="shared" si="13"/>
        <v>0.53440999999999994</v>
      </c>
      <c r="R21" s="173"/>
      <c r="S21" s="174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6"/>
      <c r="AG21" s="175"/>
      <c r="AH21" s="176"/>
      <c r="AI21" s="175"/>
      <c r="AJ21" s="176"/>
      <c r="AK21" s="175"/>
      <c r="AL21" s="176"/>
      <c r="AM21" s="175"/>
      <c r="AN21" s="176"/>
      <c r="AO21" s="175"/>
      <c r="AP21" s="176"/>
      <c r="AQ21" s="175"/>
      <c r="AR21" s="176"/>
      <c r="AS21" s="175"/>
    </row>
    <row r="22" spans="1:45" ht="22.5" customHeight="1" x14ac:dyDescent="0.25">
      <c r="A22" s="382"/>
      <c r="B22" s="385"/>
      <c r="C22" s="172" t="s">
        <v>24</v>
      </c>
      <c r="D22" s="86"/>
      <c r="E22" s="87"/>
      <c r="F22" s="86">
        <v>0</v>
      </c>
      <c r="G22" s="87">
        <v>0</v>
      </c>
      <c r="H22" s="86">
        <v>0</v>
      </c>
      <c r="I22" s="87">
        <v>0</v>
      </c>
      <c r="J22" s="86">
        <v>0</v>
      </c>
      <c r="K22" s="87">
        <v>0</v>
      </c>
      <c r="L22" s="86">
        <v>0</v>
      </c>
      <c r="M22" s="87">
        <v>0</v>
      </c>
      <c r="N22" s="86">
        <v>0</v>
      </c>
      <c r="O22" s="87">
        <v>0</v>
      </c>
      <c r="P22" s="86">
        <f t="shared" si="13"/>
        <v>0</v>
      </c>
      <c r="Q22" s="87">
        <f t="shared" si="13"/>
        <v>0</v>
      </c>
      <c r="R22" s="173"/>
      <c r="S22" s="174" t="s">
        <v>218</v>
      </c>
      <c r="T22" s="175">
        <f t="shared" si="18"/>
        <v>0</v>
      </c>
      <c r="U22" s="175">
        <f t="shared" si="19"/>
        <v>0</v>
      </c>
      <c r="V22" s="175">
        <f t="shared" si="20"/>
        <v>634.4</v>
      </c>
      <c r="W22" s="175">
        <f t="shared" si="21"/>
        <v>-230.58515339999985</v>
      </c>
      <c r="X22" s="175">
        <f t="shared" si="22"/>
        <v>477.2</v>
      </c>
      <c r="Y22" s="175">
        <f t="shared" si="23"/>
        <v>-525.31034399999999</v>
      </c>
      <c r="Z22" s="175">
        <f t="shared" si="24"/>
        <v>243.5</v>
      </c>
      <c r="AA22" s="175">
        <f t="shared" si="25"/>
        <v>-81.81070729999999</v>
      </c>
      <c r="AB22" s="175">
        <f t="shared" si="26"/>
        <v>492</v>
      </c>
      <c r="AC22" s="175">
        <f t="shared" si="27"/>
        <v>-738.74061569999981</v>
      </c>
      <c r="AD22" s="175">
        <f t="shared" si="28"/>
        <v>320</v>
      </c>
      <c r="AE22" s="175">
        <f t="shared" si="29"/>
        <v>-1282.9738800000002</v>
      </c>
      <c r="AF22" s="176">
        <f t="shared" ref="AF22:AS22" si="35">+D20</f>
        <v>0</v>
      </c>
      <c r="AG22" s="175">
        <f t="shared" si="35"/>
        <v>0</v>
      </c>
      <c r="AH22" s="176">
        <f t="shared" si="35"/>
        <v>17</v>
      </c>
      <c r="AI22" s="175">
        <f t="shared" si="35"/>
        <v>1.29857</v>
      </c>
      <c r="AJ22" s="176">
        <f t="shared" si="35"/>
        <v>246</v>
      </c>
      <c r="AK22" s="175">
        <f t="shared" si="35"/>
        <v>77.395309999999995</v>
      </c>
      <c r="AL22" s="176">
        <f t="shared" si="35"/>
        <v>126</v>
      </c>
      <c r="AM22" s="175">
        <f t="shared" si="35"/>
        <v>84.122140000000002</v>
      </c>
      <c r="AN22" s="176">
        <f t="shared" si="35"/>
        <v>38</v>
      </c>
      <c r="AO22" s="175">
        <f t="shared" si="35"/>
        <v>71.812089999999998</v>
      </c>
      <c r="AP22" s="176">
        <f t="shared" si="35"/>
        <v>0</v>
      </c>
      <c r="AQ22" s="175">
        <f t="shared" si="35"/>
        <v>0</v>
      </c>
      <c r="AR22" s="176">
        <f t="shared" si="35"/>
        <v>427</v>
      </c>
      <c r="AS22" s="175">
        <f t="shared" si="35"/>
        <v>234.62810999999999</v>
      </c>
    </row>
    <row r="23" spans="1:45" ht="22.5" customHeight="1" x14ac:dyDescent="0.25">
      <c r="A23" s="383"/>
      <c r="B23" s="386"/>
      <c r="C23" s="177" t="s">
        <v>84</v>
      </c>
      <c r="D23" s="178">
        <f t="shared" ref="D23:I23" si="36">SUM(D7:D22)</f>
        <v>0</v>
      </c>
      <c r="E23" s="179">
        <f t="shared" si="36"/>
        <v>0</v>
      </c>
      <c r="F23" s="178">
        <f t="shared" si="36"/>
        <v>12688</v>
      </c>
      <c r="G23" s="179">
        <f t="shared" si="36"/>
        <v>864.98515339999983</v>
      </c>
      <c r="H23" s="178">
        <f t="shared" si="36"/>
        <v>4772</v>
      </c>
      <c r="I23" s="179">
        <f t="shared" si="36"/>
        <v>1002.510344</v>
      </c>
      <c r="J23" s="178">
        <f t="shared" ref="J23:Q23" si="37">SUM(J7:J22)</f>
        <v>487</v>
      </c>
      <c r="K23" s="179">
        <f t="shared" si="37"/>
        <v>325.31070729999999</v>
      </c>
      <c r="L23" s="178">
        <f t="shared" si="37"/>
        <v>492</v>
      </c>
      <c r="M23" s="179">
        <f t="shared" si="37"/>
        <v>1230.7406156999998</v>
      </c>
      <c r="N23" s="178">
        <f>SUM(N7:N22)</f>
        <v>64</v>
      </c>
      <c r="O23" s="179">
        <f>SUM(O7:O22)</f>
        <v>1602.9738800000002</v>
      </c>
      <c r="P23" s="178">
        <f t="shared" si="37"/>
        <v>18503</v>
      </c>
      <c r="Q23" s="179">
        <f t="shared" si="37"/>
        <v>5026.5207004000004</v>
      </c>
      <c r="R23" s="180"/>
      <c r="T23" s="175" t="e">
        <f>(#REF!*1000)/100000</f>
        <v>#REF!</v>
      </c>
      <c r="U23" s="175" t="e">
        <f>T23-#REF!</f>
        <v>#REF!</v>
      </c>
      <c r="V23" s="175" t="e">
        <f>(#REF!*5000)/100000</f>
        <v>#REF!</v>
      </c>
      <c r="W23" s="175" t="e">
        <f>V23-#REF!</f>
        <v>#REF!</v>
      </c>
      <c r="X23" s="175" t="e">
        <f>(#REF!*10000)/100000</f>
        <v>#REF!</v>
      </c>
      <c r="Y23" s="175" t="e">
        <f>X23-#REF!</f>
        <v>#REF!</v>
      </c>
      <c r="Z23" s="175" t="e">
        <f>(#REF!*50000)/100000</f>
        <v>#REF!</v>
      </c>
      <c r="AA23" s="175" t="e">
        <f>Z23-#REF!</f>
        <v>#REF!</v>
      </c>
      <c r="AB23" s="175" t="e">
        <f>(#REF!*100000)/100000</f>
        <v>#REF!</v>
      </c>
      <c r="AC23" s="175" t="e">
        <f>AB23-#REF!</f>
        <v>#REF!</v>
      </c>
      <c r="AD23" s="175" t="e">
        <f>(#REF!*500000)/100000</f>
        <v>#REF!</v>
      </c>
      <c r="AE23" s="175" t="e">
        <f>AD23-#REF!</f>
        <v>#REF!</v>
      </c>
    </row>
    <row r="25" spans="1:45" x14ac:dyDescent="0.25">
      <c r="P25" s="69" t="e">
        <f>+GETPIVOTDATA("Count of RR No",[47]Sheet8!$A$3)</f>
        <v>#REF!</v>
      </c>
      <c r="Q25" s="69" t="e">
        <f>+GETPIVOTDATA("Sum of 5000 and above arrears",[47]Sheet8!$A$3)</f>
        <v>#REF!</v>
      </c>
    </row>
    <row r="27" spans="1:45" x14ac:dyDescent="0.25">
      <c r="C27" s="51" t="s">
        <v>219</v>
      </c>
      <c r="H27" s="69" t="s">
        <v>220</v>
      </c>
      <c r="P27" s="74" t="e">
        <f>+P23-P25</f>
        <v>#REF!</v>
      </c>
      <c r="Q27" s="74" t="e">
        <f>+Q23-Q25</f>
        <v>#REF!</v>
      </c>
    </row>
    <row r="30" spans="1:45" ht="23.25" x14ac:dyDescent="0.35">
      <c r="M30" s="167" t="s">
        <v>188</v>
      </c>
    </row>
  </sheetData>
  <mergeCells count="37">
    <mergeCell ref="T4:T6"/>
    <mergeCell ref="A1:R1"/>
    <mergeCell ref="A2:R2"/>
    <mergeCell ref="N3:O3"/>
    <mergeCell ref="Q3:R3"/>
    <mergeCell ref="A4:A5"/>
    <mergeCell ref="B4:B5"/>
    <mergeCell ref="C4:C5"/>
    <mergeCell ref="D4:E4"/>
    <mergeCell ref="F4:G4"/>
    <mergeCell ref="H4:I4"/>
    <mergeCell ref="J4:K4"/>
    <mergeCell ref="L4:M4"/>
    <mergeCell ref="N4:O4"/>
    <mergeCell ref="P4:Q4"/>
    <mergeCell ref="R4:R5"/>
    <mergeCell ref="V4:V6"/>
    <mergeCell ref="W4:W6"/>
    <mergeCell ref="X4:X6"/>
    <mergeCell ref="Y4:Y6"/>
    <mergeCell ref="Z4:Z6"/>
    <mergeCell ref="AT4:AT5"/>
    <mergeCell ref="A7:A23"/>
    <mergeCell ref="B7:B23"/>
    <mergeCell ref="AH4:AI4"/>
    <mergeCell ref="AJ4:AK4"/>
    <mergeCell ref="AL4:AM4"/>
    <mergeCell ref="AN4:AO4"/>
    <mergeCell ref="AP4:AQ4"/>
    <mergeCell ref="AR4:AS4"/>
    <mergeCell ref="AA4:AA6"/>
    <mergeCell ref="AB4:AB6"/>
    <mergeCell ref="AC4:AC6"/>
    <mergeCell ref="AD4:AD6"/>
    <mergeCell ref="AE4:AE6"/>
    <mergeCell ref="AF4:AG4"/>
    <mergeCell ref="U4:U6"/>
  </mergeCells>
  <conditionalFormatting sqref="U7:U23 W7:W23 Y7:Y23 AA7:AA23 AC7:AC23 AE7:AE23">
    <cfRule type="cellIs" dxfId="0" priority="1" operator="greaterThan">
      <formula>0.0000001</formula>
    </cfRule>
  </conditionalFormatting>
  <pageMargins left="0.35433070866141736" right="0" top="0.51" bottom="0" header="0" footer="0"/>
  <pageSetup paperSize="9" scale="78" fitToHeight="16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9D5A8-9398-4A1B-AEB6-C8D2E4221BAD}">
  <sheetPr>
    <tabColor rgb="FFFFFF00"/>
    <pageSetUpPr fitToPage="1"/>
  </sheetPr>
  <dimension ref="A1:X33"/>
  <sheetViews>
    <sheetView zoomScale="85" zoomScaleNormal="85" zoomScaleSheetLayoutView="70" workbookViewId="0">
      <selection activeCell="F7" sqref="F7:G22"/>
    </sheetView>
  </sheetViews>
  <sheetFormatPr defaultColWidth="9.140625" defaultRowHeight="15" x14ac:dyDescent="0.25"/>
  <cols>
    <col min="1" max="1" width="24" style="69" customWidth="1"/>
    <col min="2" max="2" width="12" style="69" customWidth="1"/>
    <col min="3" max="3" width="16.7109375" style="69" bestFit="1" customWidth="1"/>
    <col min="4" max="4" width="9.140625" style="69" bestFit="1" customWidth="1"/>
    <col min="5" max="5" width="11.5703125" style="94" bestFit="1" customWidth="1"/>
    <col min="6" max="6" width="9.140625" style="69" bestFit="1" customWidth="1"/>
    <col min="7" max="7" width="12.140625" style="69" customWidth="1"/>
    <col min="8" max="8" width="7.5703125" style="69" bestFit="1" customWidth="1"/>
    <col min="9" max="9" width="17" style="69" customWidth="1"/>
    <col min="10" max="10" width="9.140625" style="69" bestFit="1" customWidth="1"/>
    <col min="11" max="11" width="12.140625" style="94" customWidth="1"/>
    <col min="12" max="12" width="7.5703125" style="69" bestFit="1" customWidth="1"/>
    <col min="13" max="13" width="12.140625" style="69" customWidth="1"/>
    <col min="14" max="14" width="9.7109375" style="69" customWidth="1"/>
    <col min="15" max="15" width="11.5703125" style="69" bestFit="1" customWidth="1"/>
    <col min="16" max="16" width="9.140625" style="69" bestFit="1" customWidth="1"/>
    <col min="17" max="17" width="11.5703125" style="69" bestFit="1" customWidth="1"/>
    <col min="18" max="18" width="10.7109375" style="69" customWidth="1"/>
    <col min="19" max="19" width="12.42578125" style="69" customWidth="1"/>
    <col min="20" max="20" width="9.140625" style="69" customWidth="1"/>
    <col min="21" max="21" width="10.42578125" style="69" customWidth="1"/>
    <col min="22" max="22" width="12" style="94" customWidth="1"/>
    <col min="23" max="23" width="11.7109375" style="94" bestFit="1" customWidth="1"/>
    <col min="24" max="24" width="9.140625" style="69" customWidth="1"/>
    <col min="25" max="16384" width="9.140625" style="69"/>
  </cols>
  <sheetData>
    <row r="1" spans="1:24" ht="43.5" customHeight="1" x14ac:dyDescent="0.25">
      <c r="A1" s="391" t="s">
        <v>221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</row>
    <row r="2" spans="1:24" ht="32.25" customHeight="1" x14ac:dyDescent="0.35">
      <c r="A2" s="389" t="s">
        <v>222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T2" s="181" t="s">
        <v>223</v>
      </c>
    </row>
    <row r="3" spans="1:24" ht="25.5" customHeight="1" x14ac:dyDescent="0.25">
      <c r="A3" s="168"/>
      <c r="B3" s="168"/>
      <c r="C3" s="168"/>
      <c r="D3" s="168"/>
      <c r="E3" s="182"/>
      <c r="F3" s="168"/>
      <c r="G3" s="168"/>
      <c r="H3" s="168"/>
      <c r="I3" s="168"/>
      <c r="J3" s="168"/>
      <c r="K3" s="182"/>
      <c r="L3" s="168"/>
      <c r="M3" s="168"/>
      <c r="N3" s="168"/>
      <c r="O3" s="390" t="s">
        <v>224</v>
      </c>
      <c r="P3" s="390"/>
      <c r="Q3" s="390" t="s">
        <v>192</v>
      </c>
      <c r="R3" s="390"/>
    </row>
    <row r="4" spans="1:24" ht="50.25" customHeight="1" x14ac:dyDescent="0.25">
      <c r="A4" s="387" t="s">
        <v>45</v>
      </c>
      <c r="B4" s="387" t="s">
        <v>72</v>
      </c>
      <c r="C4" s="387" t="s">
        <v>9</v>
      </c>
      <c r="D4" s="380" t="s">
        <v>225</v>
      </c>
      <c r="E4" s="380"/>
      <c r="F4" s="380" t="s">
        <v>226</v>
      </c>
      <c r="G4" s="380"/>
      <c r="H4" s="380" t="s">
        <v>227</v>
      </c>
      <c r="I4" s="380"/>
      <c r="J4" s="380" t="s">
        <v>228</v>
      </c>
      <c r="K4" s="380"/>
      <c r="L4" s="380" t="s">
        <v>229</v>
      </c>
      <c r="M4" s="380"/>
      <c r="N4" s="380" t="s">
        <v>230</v>
      </c>
      <c r="O4" s="380"/>
      <c r="P4" s="380" t="s">
        <v>84</v>
      </c>
      <c r="Q4" s="380"/>
      <c r="R4" s="380" t="s">
        <v>199</v>
      </c>
    </row>
    <row r="5" spans="1:24" ht="22.5" customHeight="1" x14ac:dyDescent="0.25">
      <c r="A5" s="387"/>
      <c r="B5" s="387"/>
      <c r="C5" s="387"/>
      <c r="D5" s="169" t="s">
        <v>201</v>
      </c>
      <c r="E5" s="183" t="s">
        <v>87</v>
      </c>
      <c r="F5" s="169" t="s">
        <v>201</v>
      </c>
      <c r="G5" s="169" t="s">
        <v>87</v>
      </c>
      <c r="H5" s="169" t="s">
        <v>201</v>
      </c>
      <c r="I5" s="169" t="s">
        <v>87</v>
      </c>
      <c r="J5" s="169" t="s">
        <v>201</v>
      </c>
      <c r="K5" s="183" t="s">
        <v>87</v>
      </c>
      <c r="L5" s="169" t="s">
        <v>201</v>
      </c>
      <c r="M5" s="169" t="s">
        <v>87</v>
      </c>
      <c r="N5" s="169" t="s">
        <v>201</v>
      </c>
      <c r="O5" s="169" t="s">
        <v>87</v>
      </c>
      <c r="P5" s="169" t="s">
        <v>201</v>
      </c>
      <c r="Q5" s="169" t="s">
        <v>87</v>
      </c>
      <c r="R5" s="380"/>
    </row>
    <row r="6" spans="1:24" s="186" customFormat="1" ht="21" customHeight="1" x14ac:dyDescent="0.25">
      <c r="A6" s="184">
        <v>1</v>
      </c>
      <c r="B6" s="184">
        <v>3</v>
      </c>
      <c r="C6" s="184"/>
      <c r="D6" s="184">
        <v>4</v>
      </c>
      <c r="E6" s="185">
        <v>5</v>
      </c>
      <c r="F6" s="184">
        <v>6</v>
      </c>
      <c r="G6" s="184">
        <v>7</v>
      </c>
      <c r="H6" s="184">
        <v>8</v>
      </c>
      <c r="I6" s="184">
        <v>9</v>
      </c>
      <c r="J6" s="184">
        <v>10</v>
      </c>
      <c r="K6" s="185">
        <v>11</v>
      </c>
      <c r="L6" s="184">
        <v>12</v>
      </c>
      <c r="M6" s="184">
        <v>13</v>
      </c>
      <c r="N6" s="184">
        <v>14</v>
      </c>
      <c r="O6" s="184">
        <v>15</v>
      </c>
      <c r="P6" s="184">
        <v>16</v>
      </c>
      <c r="Q6" s="184">
        <v>17</v>
      </c>
      <c r="R6" s="184">
        <v>18</v>
      </c>
      <c r="V6" s="187"/>
      <c r="W6" s="187"/>
    </row>
    <row r="7" spans="1:24" ht="22.5" customHeight="1" x14ac:dyDescent="0.35">
      <c r="A7" s="381" t="s">
        <v>8</v>
      </c>
      <c r="B7" s="384">
        <v>45658</v>
      </c>
      <c r="C7" s="83" t="s">
        <v>131</v>
      </c>
      <c r="D7" s="188"/>
      <c r="E7" s="189"/>
      <c r="F7" s="188">
        <v>1</v>
      </c>
      <c r="G7" s="189">
        <v>1.06186</v>
      </c>
      <c r="H7" s="188">
        <v>0</v>
      </c>
      <c r="I7" s="189">
        <v>0</v>
      </c>
      <c r="J7" s="188">
        <v>0</v>
      </c>
      <c r="K7" s="189">
        <v>0</v>
      </c>
      <c r="L7" s="188">
        <v>0</v>
      </c>
      <c r="M7" s="189">
        <v>0</v>
      </c>
      <c r="N7" s="188">
        <v>0</v>
      </c>
      <c r="O7" s="189">
        <v>0</v>
      </c>
      <c r="P7" s="190">
        <f>D7+F7+H7+J7+L7+N7</f>
        <v>1</v>
      </c>
      <c r="Q7" s="62">
        <f>E7+G7+I7+K7+M7+O7</f>
        <v>1.06186</v>
      </c>
      <c r="R7" s="87"/>
      <c r="S7" s="166">
        <v>8</v>
      </c>
      <c r="T7" s="191">
        <v>43.901260000000001</v>
      </c>
      <c r="U7" s="74">
        <f>S7-P7</f>
        <v>7</v>
      </c>
      <c r="V7" s="94">
        <f>T7-Q7</f>
        <v>42.839399999999998</v>
      </c>
      <c r="W7" s="192">
        <v>-14.449619999999999</v>
      </c>
      <c r="X7" s="74"/>
    </row>
    <row r="8" spans="1:24" ht="22.5" customHeight="1" x14ac:dyDescent="0.35">
      <c r="A8" s="382"/>
      <c r="B8" s="385"/>
      <c r="C8" s="83" t="s">
        <v>203</v>
      </c>
      <c r="D8" s="188"/>
      <c r="E8" s="189"/>
      <c r="F8" s="188">
        <v>0</v>
      </c>
      <c r="G8" s="189">
        <v>0</v>
      </c>
      <c r="H8" s="188">
        <v>1</v>
      </c>
      <c r="I8" s="189">
        <f>732420/100000</f>
        <v>7.3242000000000003</v>
      </c>
      <c r="J8" s="188">
        <v>1</v>
      </c>
      <c r="K8" s="189">
        <v>6.0244099999999996</v>
      </c>
      <c r="L8" s="188">
        <v>0</v>
      </c>
      <c r="M8" s="189">
        <v>0</v>
      </c>
      <c r="N8" s="188">
        <v>0</v>
      </c>
      <c r="O8" s="189">
        <v>0</v>
      </c>
      <c r="P8" s="190">
        <f t="shared" ref="P8:Q22" si="0">D8+F8+H8+J8+L8+N8</f>
        <v>2</v>
      </c>
      <c r="Q8" s="62">
        <f t="shared" si="0"/>
        <v>13.348610000000001</v>
      </c>
      <c r="R8" s="87"/>
      <c r="S8" s="166">
        <v>34</v>
      </c>
      <c r="T8" s="191">
        <v>73.178309999999996</v>
      </c>
      <c r="U8" s="74">
        <f t="shared" ref="U8:V23" si="1">S8-P8</f>
        <v>32</v>
      </c>
      <c r="V8" s="94">
        <f t="shared" si="1"/>
        <v>59.829699999999995</v>
      </c>
      <c r="W8" s="192">
        <v>18.728290000000001</v>
      </c>
      <c r="X8" s="74"/>
    </row>
    <row r="9" spans="1:24" ht="22.5" customHeight="1" x14ac:dyDescent="0.35">
      <c r="A9" s="382"/>
      <c r="B9" s="385"/>
      <c r="C9" s="83" t="s">
        <v>205</v>
      </c>
      <c r="D9" s="188"/>
      <c r="E9" s="189"/>
      <c r="F9" s="188">
        <v>0</v>
      </c>
      <c r="G9" s="189">
        <v>0</v>
      </c>
      <c r="H9" s="188">
        <v>0</v>
      </c>
      <c r="I9" s="189">
        <v>0</v>
      </c>
      <c r="J9" s="188">
        <v>0</v>
      </c>
      <c r="K9" s="189">
        <v>0</v>
      </c>
      <c r="L9" s="188">
        <v>0</v>
      </c>
      <c r="M9" s="189">
        <v>0</v>
      </c>
      <c r="N9" s="188">
        <v>0</v>
      </c>
      <c r="O9" s="189">
        <v>0</v>
      </c>
      <c r="P9" s="190">
        <f t="shared" si="0"/>
        <v>0</v>
      </c>
      <c r="Q9" s="62">
        <f t="shared" si="0"/>
        <v>0</v>
      </c>
      <c r="R9" s="87"/>
      <c r="S9" s="166">
        <v>0</v>
      </c>
      <c r="T9" s="191">
        <v>0</v>
      </c>
      <c r="U9" s="74">
        <f t="shared" si="1"/>
        <v>0</v>
      </c>
      <c r="V9" s="94">
        <f t="shared" si="1"/>
        <v>0</v>
      </c>
      <c r="W9" s="192">
        <v>0</v>
      </c>
      <c r="X9" s="74"/>
    </row>
    <row r="10" spans="1:24" ht="22.5" customHeight="1" x14ac:dyDescent="0.35">
      <c r="A10" s="382"/>
      <c r="B10" s="385"/>
      <c r="C10" s="83" t="s">
        <v>136</v>
      </c>
      <c r="D10" s="188"/>
      <c r="E10" s="189"/>
      <c r="F10" s="188">
        <v>0</v>
      </c>
      <c r="G10" s="189">
        <v>0</v>
      </c>
      <c r="H10" s="188">
        <v>0</v>
      </c>
      <c r="I10" s="189">
        <v>0</v>
      </c>
      <c r="J10" s="188">
        <v>0</v>
      </c>
      <c r="K10" s="189">
        <v>0</v>
      </c>
      <c r="L10" s="188">
        <v>0</v>
      </c>
      <c r="M10" s="189">
        <v>0</v>
      </c>
      <c r="N10" s="188">
        <v>0</v>
      </c>
      <c r="O10" s="189">
        <v>0</v>
      </c>
      <c r="P10" s="190">
        <f t="shared" si="0"/>
        <v>0</v>
      </c>
      <c r="Q10" s="62">
        <f t="shared" si="0"/>
        <v>0</v>
      </c>
      <c r="R10" s="87"/>
      <c r="S10" s="166">
        <v>0</v>
      </c>
      <c r="T10" s="191">
        <v>0</v>
      </c>
      <c r="U10" s="74">
        <f t="shared" si="1"/>
        <v>0</v>
      </c>
      <c r="V10" s="94">
        <f t="shared" si="1"/>
        <v>0</v>
      </c>
      <c r="W10" s="192">
        <v>0</v>
      </c>
      <c r="X10" s="74"/>
    </row>
    <row r="11" spans="1:24" ht="22.5" customHeight="1" x14ac:dyDescent="0.35">
      <c r="A11" s="382"/>
      <c r="B11" s="385"/>
      <c r="C11" s="83" t="s">
        <v>137</v>
      </c>
      <c r="D11" s="188"/>
      <c r="E11" s="189"/>
      <c r="F11" s="188">
        <v>0</v>
      </c>
      <c r="G11" s="189">
        <v>0</v>
      </c>
      <c r="H11" s="188">
        <v>0</v>
      </c>
      <c r="I11" s="189">
        <v>0</v>
      </c>
      <c r="J11" s="188">
        <v>0</v>
      </c>
      <c r="K11" s="189">
        <v>0</v>
      </c>
      <c r="L11" s="188">
        <v>0</v>
      </c>
      <c r="M11" s="189">
        <v>0</v>
      </c>
      <c r="N11" s="188">
        <v>0</v>
      </c>
      <c r="O11" s="189">
        <v>0</v>
      </c>
      <c r="P11" s="190">
        <f t="shared" si="0"/>
        <v>0</v>
      </c>
      <c r="Q11" s="62">
        <f t="shared" si="0"/>
        <v>0</v>
      </c>
      <c r="R11" s="87"/>
      <c r="S11" s="166">
        <v>0</v>
      </c>
      <c r="T11" s="191">
        <v>0</v>
      </c>
      <c r="U11" s="74">
        <f t="shared" si="1"/>
        <v>0</v>
      </c>
      <c r="V11" s="94">
        <f t="shared" si="1"/>
        <v>0</v>
      </c>
      <c r="W11" s="192">
        <v>0</v>
      </c>
      <c r="X11" s="74"/>
    </row>
    <row r="12" spans="1:24" ht="22.5" customHeight="1" x14ac:dyDescent="0.35">
      <c r="A12" s="382"/>
      <c r="B12" s="385"/>
      <c r="C12" s="83" t="s">
        <v>29</v>
      </c>
      <c r="D12" s="188"/>
      <c r="E12" s="189"/>
      <c r="F12" s="188">
        <v>0</v>
      </c>
      <c r="G12" s="189">
        <v>0</v>
      </c>
      <c r="H12" s="188">
        <v>0</v>
      </c>
      <c r="I12" s="189">
        <v>0</v>
      </c>
      <c r="J12" s="188">
        <v>0</v>
      </c>
      <c r="K12" s="189">
        <v>0</v>
      </c>
      <c r="L12" s="188">
        <v>0</v>
      </c>
      <c r="M12" s="189">
        <v>0</v>
      </c>
      <c r="N12" s="188">
        <v>0</v>
      </c>
      <c r="O12" s="189">
        <v>0</v>
      </c>
      <c r="P12" s="190">
        <f t="shared" si="0"/>
        <v>0</v>
      </c>
      <c r="Q12" s="62">
        <f t="shared" si="0"/>
        <v>0</v>
      </c>
      <c r="R12" s="87"/>
      <c r="S12" s="166">
        <v>0</v>
      </c>
      <c r="T12" s="191">
        <v>0</v>
      </c>
      <c r="U12" s="74">
        <f t="shared" si="1"/>
        <v>0</v>
      </c>
      <c r="V12" s="94">
        <f t="shared" si="1"/>
        <v>0</v>
      </c>
      <c r="W12" s="192">
        <v>0</v>
      </c>
      <c r="X12" s="74"/>
    </row>
    <row r="13" spans="1:24" ht="22.5" customHeight="1" x14ac:dyDescent="0.35">
      <c r="A13" s="382"/>
      <c r="B13" s="385"/>
      <c r="C13" s="83" t="s">
        <v>30</v>
      </c>
      <c r="D13" s="188"/>
      <c r="E13" s="189"/>
      <c r="F13" s="188">
        <v>0</v>
      </c>
      <c r="G13" s="189">
        <v>0</v>
      </c>
      <c r="H13" s="188">
        <v>0</v>
      </c>
      <c r="I13" s="189">
        <v>0</v>
      </c>
      <c r="J13" s="188">
        <v>0</v>
      </c>
      <c r="K13" s="189">
        <v>0</v>
      </c>
      <c r="L13" s="188">
        <v>0</v>
      </c>
      <c r="M13" s="189">
        <v>0</v>
      </c>
      <c r="N13" s="188">
        <v>0</v>
      </c>
      <c r="O13" s="189">
        <v>0</v>
      </c>
      <c r="P13" s="190">
        <f t="shared" si="0"/>
        <v>0</v>
      </c>
      <c r="Q13" s="62">
        <f t="shared" si="0"/>
        <v>0</v>
      </c>
      <c r="R13" s="87"/>
      <c r="S13" s="166">
        <v>2</v>
      </c>
      <c r="T13" s="191">
        <v>1025.92094</v>
      </c>
      <c r="U13" s="74">
        <f t="shared" si="1"/>
        <v>2</v>
      </c>
      <c r="V13" s="94">
        <f t="shared" si="1"/>
        <v>1025.92094</v>
      </c>
      <c r="W13" s="192">
        <v>0</v>
      </c>
      <c r="X13" s="74"/>
    </row>
    <row r="14" spans="1:24" ht="22.5" customHeight="1" x14ac:dyDescent="0.35">
      <c r="A14" s="382"/>
      <c r="B14" s="385"/>
      <c r="C14" s="83" t="s">
        <v>31</v>
      </c>
      <c r="D14" s="188"/>
      <c r="E14" s="189"/>
      <c r="F14" s="188">
        <v>3</v>
      </c>
      <c r="G14" s="189">
        <v>2.606E-2</v>
      </c>
      <c r="H14" s="188">
        <v>6</v>
      </c>
      <c r="I14" s="189">
        <v>3.295E-2</v>
      </c>
      <c r="J14" s="188">
        <v>4</v>
      </c>
      <c r="K14" s="189">
        <v>6.2129999999999998E-2</v>
      </c>
      <c r="L14" s="188">
        <v>3733</v>
      </c>
      <c r="M14" s="189">
        <v>121.77343999999999</v>
      </c>
      <c r="N14" s="188">
        <v>39</v>
      </c>
      <c r="O14" s="189">
        <v>1.23478</v>
      </c>
      <c r="P14" s="190">
        <f t="shared" si="0"/>
        <v>3785</v>
      </c>
      <c r="Q14" s="62">
        <f t="shared" si="0"/>
        <v>123.12935999999999</v>
      </c>
      <c r="R14" s="87"/>
      <c r="S14" s="164">
        <v>33289</v>
      </c>
      <c r="T14" s="191">
        <v>1449.1023519</v>
      </c>
      <c r="U14" s="74">
        <f t="shared" si="1"/>
        <v>29504</v>
      </c>
      <c r="V14" s="94">
        <f t="shared" si="1"/>
        <v>1325.9729919000001</v>
      </c>
      <c r="W14" s="192">
        <v>-4.0812481000000398</v>
      </c>
      <c r="X14" s="74"/>
    </row>
    <row r="15" spans="1:24" ht="22.5" customHeight="1" x14ac:dyDescent="0.35">
      <c r="A15" s="382"/>
      <c r="B15" s="385"/>
      <c r="C15" s="83" t="s">
        <v>21</v>
      </c>
      <c r="D15" s="188"/>
      <c r="E15" s="189"/>
      <c r="F15" s="188">
        <v>0</v>
      </c>
      <c r="G15" s="189">
        <v>0</v>
      </c>
      <c r="H15" s="188">
        <v>0</v>
      </c>
      <c r="I15" s="189">
        <v>0</v>
      </c>
      <c r="J15" s="188">
        <v>0</v>
      </c>
      <c r="K15" s="189">
        <v>0</v>
      </c>
      <c r="L15" s="188">
        <v>1</v>
      </c>
      <c r="M15" s="189">
        <v>5.688E-2</v>
      </c>
      <c r="N15" s="188">
        <v>0</v>
      </c>
      <c r="O15" s="189">
        <v>0</v>
      </c>
      <c r="P15" s="190">
        <f t="shared" si="0"/>
        <v>1</v>
      </c>
      <c r="Q15" s="62">
        <f t="shared" si="0"/>
        <v>5.688E-2</v>
      </c>
      <c r="R15" s="87"/>
      <c r="S15" s="166">
        <v>23</v>
      </c>
      <c r="T15" s="191">
        <v>0.10643</v>
      </c>
      <c r="U15" s="74">
        <f t="shared" si="1"/>
        <v>22</v>
      </c>
      <c r="V15" s="94">
        <f t="shared" si="1"/>
        <v>4.9549999999999997E-2</v>
      </c>
      <c r="W15" s="192">
        <v>2.469E-2</v>
      </c>
      <c r="X15" s="74"/>
    </row>
    <row r="16" spans="1:24" ht="22.5" customHeight="1" x14ac:dyDescent="0.35">
      <c r="A16" s="382"/>
      <c r="B16" s="385"/>
      <c r="C16" s="83" t="s">
        <v>22</v>
      </c>
      <c r="D16" s="188"/>
      <c r="E16" s="189"/>
      <c r="F16" s="188">
        <v>1</v>
      </c>
      <c r="G16" s="189">
        <v>4.7499999999999999E-3</v>
      </c>
      <c r="H16" s="188">
        <v>3</v>
      </c>
      <c r="I16" s="189">
        <v>4.3569999999999998E-2</v>
      </c>
      <c r="J16" s="188">
        <v>5</v>
      </c>
      <c r="K16" s="189">
        <v>0.11779000000000001</v>
      </c>
      <c r="L16" s="188">
        <v>61</v>
      </c>
      <c r="M16" s="189">
        <v>1.5552900000000001</v>
      </c>
      <c r="N16" s="188">
        <v>4</v>
      </c>
      <c r="O16" s="189">
        <v>9.2999999999999999E-2</v>
      </c>
      <c r="P16" s="190">
        <f t="shared" si="0"/>
        <v>74</v>
      </c>
      <c r="Q16" s="62">
        <f t="shared" si="0"/>
        <v>1.8144</v>
      </c>
      <c r="R16" s="87"/>
      <c r="S16" s="166">
        <v>1491</v>
      </c>
      <c r="T16" s="191">
        <v>5.4290200000000013</v>
      </c>
      <c r="U16" s="74">
        <f t="shared" si="1"/>
        <v>1417</v>
      </c>
      <c r="V16" s="94">
        <f t="shared" si="1"/>
        <v>3.6146200000000013</v>
      </c>
      <c r="W16" s="192">
        <v>-0.29444999999999899</v>
      </c>
      <c r="X16" s="74"/>
    </row>
    <row r="17" spans="1:24" ht="22.5" customHeight="1" x14ac:dyDescent="0.35">
      <c r="A17" s="382"/>
      <c r="B17" s="385"/>
      <c r="C17" s="83" t="s">
        <v>122</v>
      </c>
      <c r="D17" s="188"/>
      <c r="E17" s="189"/>
      <c r="F17" s="188">
        <v>0</v>
      </c>
      <c r="G17" s="189">
        <v>0</v>
      </c>
      <c r="H17" s="188">
        <v>0</v>
      </c>
      <c r="I17" s="189">
        <v>0</v>
      </c>
      <c r="J17" s="188">
        <v>7</v>
      </c>
      <c r="K17" s="189">
        <v>0.44305</v>
      </c>
      <c r="L17" s="188">
        <v>4</v>
      </c>
      <c r="M17" s="189">
        <v>5.7249400000000001</v>
      </c>
      <c r="N17" s="188">
        <v>0</v>
      </c>
      <c r="O17" s="189">
        <v>0</v>
      </c>
      <c r="P17" s="190">
        <f t="shared" si="0"/>
        <v>11</v>
      </c>
      <c r="Q17" s="62">
        <f t="shared" si="0"/>
        <v>6.1679900000000005</v>
      </c>
      <c r="R17" s="87"/>
      <c r="S17" s="166">
        <v>17112</v>
      </c>
      <c r="T17" s="191">
        <v>-208.98114999999996</v>
      </c>
      <c r="U17" s="74">
        <f t="shared" si="1"/>
        <v>17101</v>
      </c>
      <c r="V17" s="94">
        <f t="shared" si="1"/>
        <v>-215.14913999999996</v>
      </c>
      <c r="W17" s="192">
        <v>-231.43378000000001</v>
      </c>
      <c r="X17" s="74"/>
    </row>
    <row r="18" spans="1:24" ht="22.5" customHeight="1" x14ac:dyDescent="0.35">
      <c r="A18" s="382"/>
      <c r="B18" s="385"/>
      <c r="C18" s="83" t="s">
        <v>23</v>
      </c>
      <c r="D18" s="188"/>
      <c r="E18" s="189"/>
      <c r="F18" s="188">
        <v>3</v>
      </c>
      <c r="G18" s="189">
        <v>0.95452000000000004</v>
      </c>
      <c r="H18" s="188">
        <v>3</v>
      </c>
      <c r="I18" s="189">
        <v>0.43348999999999999</v>
      </c>
      <c r="J18" s="188">
        <v>0</v>
      </c>
      <c r="K18" s="189">
        <v>0</v>
      </c>
      <c r="L18" s="188">
        <v>54</v>
      </c>
      <c r="M18" s="189">
        <v>5.26572</v>
      </c>
      <c r="N18" s="188">
        <v>5</v>
      </c>
      <c r="O18" s="189">
        <v>0.11697</v>
      </c>
      <c r="P18" s="190">
        <f t="shared" si="0"/>
        <v>65</v>
      </c>
      <c r="Q18" s="62">
        <f t="shared" si="0"/>
        <v>6.7706999999999997</v>
      </c>
      <c r="R18" s="87"/>
      <c r="S18" s="166">
        <v>458</v>
      </c>
      <c r="T18" s="191">
        <v>9.5529700000000002</v>
      </c>
      <c r="U18" s="74">
        <f t="shared" si="1"/>
        <v>393</v>
      </c>
      <c r="V18" s="94">
        <f t="shared" si="1"/>
        <v>2.7822700000000005</v>
      </c>
      <c r="W18" s="192">
        <v>0.15709000000000001</v>
      </c>
      <c r="X18" s="74"/>
    </row>
    <row r="19" spans="1:24" ht="21" x14ac:dyDescent="0.35">
      <c r="A19" s="382"/>
      <c r="B19" s="385"/>
      <c r="C19" s="83" t="s">
        <v>213</v>
      </c>
      <c r="D19" s="188"/>
      <c r="E19" s="189"/>
      <c r="F19" s="188">
        <v>0</v>
      </c>
      <c r="G19" s="189">
        <v>0</v>
      </c>
      <c r="H19" s="188">
        <v>0</v>
      </c>
      <c r="I19" s="189">
        <v>0</v>
      </c>
      <c r="J19" s="188">
        <v>0</v>
      </c>
      <c r="K19" s="189">
        <v>0</v>
      </c>
      <c r="L19" s="188">
        <v>2</v>
      </c>
      <c r="M19" s="189">
        <v>0.47533999999999998</v>
      </c>
      <c r="N19" s="188">
        <v>0</v>
      </c>
      <c r="O19" s="189">
        <v>0</v>
      </c>
      <c r="P19" s="190">
        <f t="shared" si="0"/>
        <v>2</v>
      </c>
      <c r="Q19" s="62">
        <f t="shared" si="0"/>
        <v>0.47533999999999998</v>
      </c>
      <c r="R19" s="87"/>
      <c r="S19" s="166">
        <v>745</v>
      </c>
      <c r="T19" s="191">
        <v>1420.3010899999999</v>
      </c>
      <c r="U19" s="74">
        <f t="shared" si="1"/>
        <v>743</v>
      </c>
      <c r="V19" s="94">
        <f t="shared" si="1"/>
        <v>1419.82575</v>
      </c>
      <c r="W19" s="192">
        <v>-4.3267900000000701</v>
      </c>
      <c r="X19" s="74"/>
    </row>
    <row r="20" spans="1:24" ht="22.5" customHeight="1" x14ac:dyDescent="0.35">
      <c r="A20" s="382"/>
      <c r="B20" s="385"/>
      <c r="C20" s="83" t="s">
        <v>215</v>
      </c>
      <c r="D20" s="188"/>
      <c r="E20" s="189"/>
      <c r="F20" s="188">
        <v>0</v>
      </c>
      <c r="G20" s="189">
        <v>0</v>
      </c>
      <c r="H20" s="188">
        <v>0</v>
      </c>
      <c r="I20" s="189">
        <v>0</v>
      </c>
      <c r="J20" s="188">
        <v>0</v>
      </c>
      <c r="K20" s="189">
        <v>0</v>
      </c>
      <c r="L20" s="188">
        <v>0</v>
      </c>
      <c r="M20" s="189">
        <v>0</v>
      </c>
      <c r="N20" s="188">
        <v>0</v>
      </c>
      <c r="O20" s="189">
        <v>0</v>
      </c>
      <c r="P20" s="190">
        <f t="shared" si="0"/>
        <v>0</v>
      </c>
      <c r="Q20" s="62">
        <f t="shared" si="0"/>
        <v>0</v>
      </c>
      <c r="R20" s="87"/>
      <c r="S20" s="166">
        <v>464</v>
      </c>
      <c r="T20" s="191">
        <v>211.50731999999999</v>
      </c>
      <c r="U20" s="74">
        <f t="shared" si="1"/>
        <v>464</v>
      </c>
      <c r="V20" s="94">
        <f t="shared" si="1"/>
        <v>211.50731999999999</v>
      </c>
      <c r="W20" s="192">
        <v>-1.3602700000000101</v>
      </c>
      <c r="X20" s="74"/>
    </row>
    <row r="21" spans="1:24" ht="22.5" customHeight="1" x14ac:dyDescent="0.35">
      <c r="A21" s="382"/>
      <c r="B21" s="385"/>
      <c r="C21" s="83" t="s">
        <v>217</v>
      </c>
      <c r="D21" s="188"/>
      <c r="E21" s="189"/>
      <c r="F21" s="188">
        <v>0</v>
      </c>
      <c r="G21" s="189">
        <v>0</v>
      </c>
      <c r="H21" s="188">
        <v>0</v>
      </c>
      <c r="I21" s="189">
        <v>0</v>
      </c>
      <c r="J21" s="188">
        <v>0</v>
      </c>
      <c r="K21" s="189">
        <v>0</v>
      </c>
      <c r="L21" s="188">
        <v>0</v>
      </c>
      <c r="M21" s="189">
        <v>0</v>
      </c>
      <c r="N21" s="188">
        <v>0</v>
      </c>
      <c r="O21" s="189">
        <v>0</v>
      </c>
      <c r="P21" s="190">
        <f t="shared" si="0"/>
        <v>0</v>
      </c>
      <c r="Q21" s="62">
        <f t="shared" si="0"/>
        <v>0</v>
      </c>
      <c r="R21" s="87"/>
      <c r="S21" s="166">
        <v>0</v>
      </c>
      <c r="T21" s="191">
        <v>0</v>
      </c>
      <c r="U21" s="74">
        <f t="shared" si="1"/>
        <v>0</v>
      </c>
      <c r="V21" s="94">
        <f t="shared" si="1"/>
        <v>0</v>
      </c>
      <c r="W21" s="192">
        <v>0</v>
      </c>
      <c r="X21" s="74"/>
    </row>
    <row r="22" spans="1:24" ht="22.5" customHeight="1" x14ac:dyDescent="0.35">
      <c r="A22" s="382"/>
      <c r="B22" s="385"/>
      <c r="C22" s="83" t="s">
        <v>24</v>
      </c>
      <c r="D22" s="188"/>
      <c r="E22" s="189"/>
      <c r="F22" s="188">
        <v>0</v>
      </c>
      <c r="G22" s="189">
        <v>0</v>
      </c>
      <c r="H22" s="188">
        <v>0</v>
      </c>
      <c r="I22" s="189">
        <v>0</v>
      </c>
      <c r="J22" s="188">
        <v>0</v>
      </c>
      <c r="K22" s="189">
        <v>0</v>
      </c>
      <c r="L22" s="188">
        <v>6</v>
      </c>
      <c r="M22" s="189">
        <v>0.28422999999999998</v>
      </c>
      <c r="N22" s="188">
        <v>1</v>
      </c>
      <c r="O22" s="189">
        <v>6.0510000000000001E-2</v>
      </c>
      <c r="P22" s="190">
        <f t="shared" si="0"/>
        <v>7</v>
      </c>
      <c r="Q22" s="62">
        <f t="shared" si="0"/>
        <v>0.34473999999999999</v>
      </c>
      <c r="R22" s="87"/>
      <c r="S22" s="166">
        <v>39</v>
      </c>
      <c r="T22" s="191">
        <v>-0.33387</v>
      </c>
      <c r="U22" s="74">
        <f t="shared" si="1"/>
        <v>32</v>
      </c>
      <c r="V22" s="94">
        <f t="shared" si="1"/>
        <v>-0.67860999999999994</v>
      </c>
      <c r="W22" s="192">
        <v>-0.39398</v>
      </c>
      <c r="X22" s="74"/>
    </row>
    <row r="23" spans="1:24" ht="22.5" customHeight="1" x14ac:dyDescent="0.25">
      <c r="A23" s="383"/>
      <c r="B23" s="386"/>
      <c r="C23" s="193" t="s">
        <v>84</v>
      </c>
      <c r="D23" s="190">
        <f t="shared" ref="D23:Q23" si="2">SUM(D7:D22)</f>
        <v>0</v>
      </c>
      <c r="E23" s="62">
        <f t="shared" si="2"/>
        <v>0</v>
      </c>
      <c r="F23" s="190">
        <f t="shared" si="2"/>
        <v>8</v>
      </c>
      <c r="G23" s="62">
        <f t="shared" si="2"/>
        <v>2.0471900000000001</v>
      </c>
      <c r="H23" s="190">
        <f t="shared" si="2"/>
        <v>13</v>
      </c>
      <c r="I23" s="62">
        <f t="shared" si="2"/>
        <v>7.8342099999999997</v>
      </c>
      <c r="J23" s="190">
        <f t="shared" si="2"/>
        <v>17</v>
      </c>
      <c r="K23" s="62">
        <f t="shared" si="2"/>
        <v>6.6473800000000001</v>
      </c>
      <c r="L23" s="190">
        <f t="shared" si="2"/>
        <v>3861</v>
      </c>
      <c r="M23" s="62">
        <f t="shared" si="2"/>
        <v>135.13583999999997</v>
      </c>
      <c r="N23" s="190">
        <f t="shared" si="2"/>
        <v>49</v>
      </c>
      <c r="O23" s="62">
        <f t="shared" si="2"/>
        <v>1.50526</v>
      </c>
      <c r="P23" s="190">
        <f t="shared" si="2"/>
        <v>3948</v>
      </c>
      <c r="Q23" s="62">
        <f t="shared" si="2"/>
        <v>153.16988000000001</v>
      </c>
      <c r="R23" s="194"/>
      <c r="S23" s="195">
        <f>SUM(S7:S22)</f>
        <v>53665</v>
      </c>
      <c r="T23" s="196">
        <f>SUM(T7:T22)</f>
        <v>4029.6846719</v>
      </c>
      <c r="U23" s="74">
        <f t="shared" si="1"/>
        <v>49717</v>
      </c>
      <c r="V23" s="94">
        <f t="shared" si="1"/>
        <v>3876.5147919000001</v>
      </c>
      <c r="W23" s="192">
        <v>-237.43006809999997</v>
      </c>
      <c r="X23" s="74"/>
    </row>
    <row r="24" spans="1:24" x14ac:dyDescent="0.25">
      <c r="Q24" s="74"/>
      <c r="W24" s="192"/>
    </row>
    <row r="25" spans="1:24" x14ac:dyDescent="0.25">
      <c r="P25" s="74">
        <f>+P23+'[44]15'!R23</f>
        <v>11746</v>
      </c>
      <c r="Q25" s="94">
        <f>+Q23+'[44]15'!S23</f>
        <v>266.50738000000001</v>
      </c>
    </row>
    <row r="28" spans="1:24" ht="21" x14ac:dyDescent="0.35">
      <c r="C28" s="95" t="s">
        <v>231</v>
      </c>
      <c r="D28" s="95" t="s">
        <v>232</v>
      </c>
      <c r="E28" s="97"/>
    </row>
    <row r="30" spans="1:24" x14ac:dyDescent="0.25">
      <c r="R30" s="69">
        <v>100000</v>
      </c>
    </row>
    <row r="33" spans="9:9" ht="23.25" x14ac:dyDescent="0.35">
      <c r="I33" s="167" t="s">
        <v>188</v>
      </c>
    </row>
  </sheetData>
  <mergeCells count="17">
    <mergeCell ref="P4:Q4"/>
    <mergeCell ref="R4:R5"/>
    <mergeCell ref="A7:A23"/>
    <mergeCell ref="B7:B23"/>
    <mergeCell ref="A1:R1"/>
    <mergeCell ref="A2:R2"/>
    <mergeCell ref="O3:P3"/>
    <mergeCell ref="Q3:R3"/>
    <mergeCell ref="A4:A5"/>
    <mergeCell ref="B4:B5"/>
    <mergeCell ref="C4:C5"/>
    <mergeCell ref="D4:E4"/>
    <mergeCell ref="F4:G4"/>
    <mergeCell ref="H4:I4"/>
    <mergeCell ref="J4:K4"/>
    <mergeCell ref="L4:M4"/>
    <mergeCell ref="N4:O4"/>
  </mergeCells>
  <pageMargins left="0.43307086614173229" right="0" top="0.65" bottom="0" header="0" footer="0"/>
  <pageSetup paperSize="9" scale="66" fitToHeight="17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B7AFF-D956-4CEF-AEBA-E4C092C04FEB}">
  <sheetPr>
    <tabColor rgb="FFFFFF00"/>
    <pageSetUpPr fitToPage="1"/>
  </sheetPr>
  <dimension ref="A1:AI29"/>
  <sheetViews>
    <sheetView topLeftCell="A4" zoomScale="40" zoomScaleNormal="40" zoomScaleSheetLayoutView="40" workbookViewId="0">
      <selection activeCell="D26" sqref="D26:AB26"/>
    </sheetView>
  </sheetViews>
  <sheetFormatPr defaultColWidth="9.140625" defaultRowHeight="15" x14ac:dyDescent="0.25"/>
  <cols>
    <col min="1" max="1" width="20.7109375" style="69" customWidth="1"/>
    <col min="2" max="2" width="13.85546875" style="69" customWidth="1"/>
    <col min="3" max="3" width="19" style="69" customWidth="1"/>
    <col min="4" max="4" width="59.5703125" style="69" customWidth="1"/>
    <col min="5" max="5" width="15.85546875" style="69" customWidth="1"/>
    <col min="6" max="6" width="10.85546875" style="69" customWidth="1"/>
    <col min="7" max="7" width="11.140625" style="69" bestFit="1" customWidth="1"/>
    <col min="8" max="8" width="12.28515625" style="69" customWidth="1"/>
    <col min="9" max="9" width="16.28515625" style="69" bestFit="1" customWidth="1"/>
    <col min="10" max="10" width="10.7109375" style="69" customWidth="1"/>
    <col min="11" max="11" width="11" style="69" bestFit="1" customWidth="1"/>
    <col min="12" max="12" width="12.140625" style="69" customWidth="1"/>
    <col min="13" max="13" width="16.85546875" style="69" customWidth="1"/>
    <col min="14" max="14" width="11.28515625" style="69" customWidth="1"/>
    <col min="15" max="15" width="12.5703125" style="69" customWidth="1"/>
    <col min="16" max="16" width="12" style="69" customWidth="1"/>
    <col min="17" max="17" width="15.85546875" style="69" customWidth="1"/>
    <col min="18" max="18" width="20.28515625" style="229" customWidth="1"/>
    <col min="19" max="19" width="20" style="229" bestFit="1" customWidth="1"/>
    <col min="20" max="20" width="20.7109375" style="69" customWidth="1"/>
    <col min="21" max="21" width="19" style="69" customWidth="1"/>
    <col min="22" max="22" width="11" style="69" customWidth="1"/>
    <col min="23" max="23" width="13.42578125" style="69" customWidth="1"/>
    <col min="24" max="24" width="10.5703125" style="69" customWidth="1"/>
    <col min="25" max="25" width="14.28515625" style="69" customWidth="1"/>
    <col min="26" max="26" width="13.42578125" style="69" customWidth="1"/>
    <col min="27" max="27" width="13.28515625" style="69" customWidth="1"/>
    <col min="28" max="28" width="14.28515625" style="69" customWidth="1"/>
    <col min="29" max="29" width="16.28515625" style="69" customWidth="1"/>
    <col min="30" max="30" width="12.5703125" style="69" customWidth="1"/>
    <col min="31" max="31" width="14.5703125" style="69" customWidth="1"/>
    <col min="32" max="32" width="16.7109375" style="69" customWidth="1"/>
    <col min="33" max="33" width="14.5703125" style="69" customWidth="1"/>
    <col min="34" max="34" width="14.85546875" style="69" customWidth="1"/>
    <col min="35" max="35" width="13.140625" style="69" bestFit="1" customWidth="1"/>
    <col min="36" max="36" width="16.28515625" style="69" customWidth="1"/>
    <col min="37" max="16384" width="9.140625" style="69"/>
  </cols>
  <sheetData>
    <row r="1" spans="1:35" ht="78" customHeight="1" x14ac:dyDescent="0.25">
      <c r="A1" s="376" t="s">
        <v>233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</row>
    <row r="2" spans="1:35" ht="42.75" customHeight="1" x14ac:dyDescent="0.25">
      <c r="A2" s="344" t="s">
        <v>234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</row>
    <row r="3" spans="1:35" ht="28.5" customHeight="1" x14ac:dyDescent="0.3">
      <c r="A3" s="395" t="s">
        <v>235</v>
      </c>
      <c r="B3" s="395"/>
      <c r="C3" s="395"/>
      <c r="D3" s="39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197"/>
      <c r="S3" s="197"/>
      <c r="T3" s="75"/>
      <c r="U3" s="75"/>
      <c r="V3" s="75"/>
      <c r="W3" s="76" t="s">
        <v>236</v>
      </c>
      <c r="X3" s="198"/>
      <c r="Y3" s="76" t="s">
        <v>170</v>
      </c>
      <c r="Z3" s="75"/>
      <c r="AA3" s="75"/>
    </row>
    <row r="4" spans="1:35" ht="93" customHeight="1" x14ac:dyDescent="0.25">
      <c r="A4" s="394" t="s">
        <v>45</v>
      </c>
      <c r="B4" s="394" t="s">
        <v>72</v>
      </c>
      <c r="C4" s="394" t="s">
        <v>9</v>
      </c>
      <c r="D4" s="394" t="s">
        <v>237</v>
      </c>
      <c r="E4" s="394"/>
      <c r="F4" s="396" t="s">
        <v>238</v>
      </c>
      <c r="G4" s="397"/>
      <c r="H4" s="394" t="s">
        <v>84</v>
      </c>
      <c r="I4" s="394"/>
      <c r="J4" s="394" t="s">
        <v>239</v>
      </c>
      <c r="K4" s="394"/>
      <c r="L4" s="394" t="s">
        <v>240</v>
      </c>
      <c r="M4" s="394"/>
      <c r="N4" s="394" t="s">
        <v>241</v>
      </c>
      <c r="O4" s="394"/>
      <c r="P4" s="394" t="s">
        <v>242</v>
      </c>
      <c r="Q4" s="394"/>
      <c r="R4" s="398" t="s">
        <v>243</v>
      </c>
      <c r="S4" s="398"/>
      <c r="T4" s="394" t="s">
        <v>244</v>
      </c>
      <c r="U4" s="394"/>
      <c r="V4" s="396" t="s">
        <v>245</v>
      </c>
      <c r="W4" s="397"/>
      <c r="X4" s="394" t="s">
        <v>246</v>
      </c>
      <c r="Y4" s="394"/>
      <c r="Z4" s="394" t="s">
        <v>247</v>
      </c>
      <c r="AA4" s="394"/>
    </row>
    <row r="5" spans="1:35" ht="90" x14ac:dyDescent="0.25">
      <c r="A5" s="394"/>
      <c r="B5" s="394"/>
      <c r="C5" s="394"/>
      <c r="D5" s="199" t="s">
        <v>248</v>
      </c>
      <c r="E5" s="202" t="s">
        <v>115</v>
      </c>
      <c r="F5" s="199" t="s">
        <v>248</v>
      </c>
      <c r="G5" s="202" t="s">
        <v>115</v>
      </c>
      <c r="H5" s="199" t="s">
        <v>249</v>
      </c>
      <c r="I5" s="202" t="s">
        <v>250</v>
      </c>
      <c r="J5" s="199" t="s">
        <v>248</v>
      </c>
      <c r="K5" s="202" t="s">
        <v>115</v>
      </c>
      <c r="L5" s="199" t="s">
        <v>248</v>
      </c>
      <c r="M5" s="202" t="s">
        <v>115</v>
      </c>
      <c r="N5" s="199" t="s">
        <v>248</v>
      </c>
      <c r="O5" s="202" t="s">
        <v>115</v>
      </c>
      <c r="P5" s="199" t="s">
        <v>248</v>
      </c>
      <c r="Q5" s="202" t="s">
        <v>115</v>
      </c>
      <c r="R5" s="201" t="s">
        <v>251</v>
      </c>
      <c r="S5" s="203" t="s">
        <v>252</v>
      </c>
      <c r="T5" s="199" t="s">
        <v>253</v>
      </c>
      <c r="U5" s="199" t="s">
        <v>254</v>
      </c>
      <c r="V5" s="199" t="s">
        <v>253</v>
      </c>
      <c r="W5" s="199" t="s">
        <v>254</v>
      </c>
      <c r="X5" s="199" t="s">
        <v>253</v>
      </c>
      <c r="Y5" s="199" t="s">
        <v>254</v>
      </c>
      <c r="Z5" s="199" t="s">
        <v>253</v>
      </c>
      <c r="AA5" s="199" t="s">
        <v>254</v>
      </c>
      <c r="AC5" s="74"/>
    </row>
    <row r="6" spans="1:35" ht="24.75" customHeight="1" x14ac:dyDescent="0.25">
      <c r="A6" s="144">
        <v>1</v>
      </c>
      <c r="B6" s="144">
        <v>2</v>
      </c>
      <c r="C6" s="144">
        <v>3</v>
      </c>
      <c r="D6" s="144">
        <v>4</v>
      </c>
      <c r="E6" s="144">
        <v>5</v>
      </c>
      <c r="F6" s="144">
        <v>6</v>
      </c>
      <c r="G6" s="144">
        <v>7</v>
      </c>
      <c r="H6" s="144">
        <v>8</v>
      </c>
      <c r="I6" s="144">
        <v>9</v>
      </c>
      <c r="J6" s="144">
        <v>10</v>
      </c>
      <c r="K6" s="144">
        <v>11</v>
      </c>
      <c r="L6" s="144">
        <v>12</v>
      </c>
      <c r="M6" s="144">
        <v>13</v>
      </c>
      <c r="N6" s="144">
        <v>14</v>
      </c>
      <c r="O6" s="144">
        <v>15</v>
      </c>
      <c r="P6" s="144" t="s">
        <v>255</v>
      </c>
      <c r="Q6" s="144" t="s">
        <v>256</v>
      </c>
      <c r="R6" s="204" t="s">
        <v>257</v>
      </c>
      <c r="S6" s="204" t="s">
        <v>258</v>
      </c>
      <c r="T6" s="144">
        <v>20</v>
      </c>
      <c r="U6" s="144">
        <v>21</v>
      </c>
      <c r="V6" s="144">
        <v>22</v>
      </c>
      <c r="W6" s="144">
        <v>23</v>
      </c>
      <c r="X6" s="144">
        <v>24</v>
      </c>
      <c r="Y6" s="144">
        <v>25</v>
      </c>
      <c r="Z6" s="144">
        <v>26</v>
      </c>
      <c r="AA6" s="144">
        <v>27</v>
      </c>
    </row>
    <row r="7" spans="1:35" ht="33.75" customHeight="1" x14ac:dyDescent="0.45">
      <c r="A7" s="392" t="s">
        <v>8</v>
      </c>
      <c r="B7" s="393">
        <v>45658</v>
      </c>
      <c r="C7" s="205" t="s">
        <v>131</v>
      </c>
      <c r="D7" s="206">
        <v>0</v>
      </c>
      <c r="E7" s="207">
        <v>0</v>
      </c>
      <c r="F7" s="208">
        <v>0</v>
      </c>
      <c r="G7" s="209">
        <v>0</v>
      </c>
      <c r="H7" s="210">
        <f>+D7+F7</f>
        <v>0</v>
      </c>
      <c r="I7" s="211">
        <f>+E7+G7</f>
        <v>0</v>
      </c>
      <c r="J7" s="208">
        <v>0</v>
      </c>
      <c r="K7" s="209">
        <v>0</v>
      </c>
      <c r="L7" s="208">
        <v>0</v>
      </c>
      <c r="M7" s="209">
        <v>0</v>
      </c>
      <c r="N7" s="208">
        <v>0</v>
      </c>
      <c r="O7" s="209">
        <v>0</v>
      </c>
      <c r="P7" s="210">
        <f>+J7+L7+N7</f>
        <v>0</v>
      </c>
      <c r="Q7" s="211">
        <f>+K7+M7+O7</f>
        <v>0</v>
      </c>
      <c r="R7" s="212">
        <f>+H7-P7</f>
        <v>0</v>
      </c>
      <c r="S7" s="213">
        <f>+I7-Q7</f>
        <v>0</v>
      </c>
      <c r="T7" s="206">
        <v>0</v>
      </c>
      <c r="U7" s="207">
        <v>0</v>
      </c>
      <c r="V7" s="206">
        <v>0</v>
      </c>
      <c r="W7" s="207">
        <v>0</v>
      </c>
      <c r="X7" s="206">
        <v>0</v>
      </c>
      <c r="Y7" s="207">
        <v>0</v>
      </c>
      <c r="Z7" s="206">
        <v>0</v>
      </c>
      <c r="AA7" s="207">
        <v>0</v>
      </c>
      <c r="AB7" s="214">
        <v>0</v>
      </c>
      <c r="AC7" s="215">
        <v>0</v>
      </c>
      <c r="AD7" s="216">
        <f>AB7-R7</f>
        <v>0</v>
      </c>
      <c r="AE7" s="217">
        <f>AC7-S7</f>
        <v>0</v>
      </c>
      <c r="AF7" s="217">
        <v>0</v>
      </c>
      <c r="AG7" s="216"/>
      <c r="AH7" s="218">
        <v>0</v>
      </c>
      <c r="AI7" s="218">
        <v>0</v>
      </c>
    </row>
    <row r="8" spans="1:35" ht="33.75" customHeight="1" x14ac:dyDescent="0.45">
      <c r="A8" s="392"/>
      <c r="B8" s="393"/>
      <c r="C8" s="205" t="s">
        <v>203</v>
      </c>
      <c r="D8" s="206">
        <v>7</v>
      </c>
      <c r="E8" s="207">
        <v>15.329620000000002</v>
      </c>
      <c r="F8" s="208">
        <v>1</v>
      </c>
      <c r="G8" s="209">
        <v>0</v>
      </c>
      <c r="H8" s="210">
        <f t="shared" ref="H8:I22" si="0">+D8+F8</f>
        <v>8</v>
      </c>
      <c r="I8" s="211">
        <f t="shared" si="0"/>
        <v>15.329620000000002</v>
      </c>
      <c r="J8" s="208">
        <v>1</v>
      </c>
      <c r="K8" s="209">
        <v>2.25</v>
      </c>
      <c r="L8" s="208">
        <v>0</v>
      </c>
      <c r="M8" s="209">
        <v>0</v>
      </c>
      <c r="N8" s="208">
        <v>0</v>
      </c>
      <c r="O8" s="209">
        <v>0</v>
      </c>
      <c r="P8" s="210">
        <f t="shared" ref="P8:Q22" si="1">+J8+L8+N8</f>
        <v>1</v>
      </c>
      <c r="Q8" s="211">
        <f t="shared" si="1"/>
        <v>2.25</v>
      </c>
      <c r="R8" s="212">
        <f t="shared" ref="R8:S22" si="2">+H8-P8</f>
        <v>7</v>
      </c>
      <c r="S8" s="213">
        <f t="shared" si="2"/>
        <v>13.079620000000002</v>
      </c>
      <c r="T8" s="206">
        <v>1</v>
      </c>
      <c r="U8" s="207">
        <v>3.22</v>
      </c>
      <c r="V8" s="206">
        <v>0</v>
      </c>
      <c r="W8" s="207">
        <v>0</v>
      </c>
      <c r="X8" s="206">
        <v>0</v>
      </c>
      <c r="Y8" s="207">
        <v>0</v>
      </c>
      <c r="Z8" s="206">
        <v>0</v>
      </c>
      <c r="AA8" s="207">
        <v>0</v>
      </c>
      <c r="AB8" s="214">
        <v>7</v>
      </c>
      <c r="AC8" s="215">
        <v>15.32962</v>
      </c>
      <c r="AD8" s="216">
        <f t="shared" ref="AD8:AE23" si="3">AB8-R8</f>
        <v>0</v>
      </c>
      <c r="AE8" s="217">
        <f t="shared" si="3"/>
        <v>2.2499999999999982</v>
      </c>
      <c r="AF8" s="217">
        <v>-17.216449999999998</v>
      </c>
      <c r="AG8" s="216"/>
      <c r="AH8" s="218">
        <v>6</v>
      </c>
      <c r="AI8" s="218">
        <v>10.208970000000001</v>
      </c>
    </row>
    <row r="9" spans="1:35" ht="33.75" customHeight="1" x14ac:dyDescent="0.45">
      <c r="A9" s="392"/>
      <c r="B9" s="393"/>
      <c r="C9" s="205" t="s">
        <v>205</v>
      </c>
      <c r="D9" s="206">
        <v>2</v>
      </c>
      <c r="E9" s="207">
        <v>0</v>
      </c>
      <c r="F9" s="208">
        <v>0</v>
      </c>
      <c r="G9" s="209">
        <v>0</v>
      </c>
      <c r="H9" s="210">
        <f t="shared" si="0"/>
        <v>2</v>
      </c>
      <c r="I9" s="211">
        <f t="shared" si="0"/>
        <v>0</v>
      </c>
      <c r="J9" s="208">
        <v>0</v>
      </c>
      <c r="K9" s="209">
        <v>0</v>
      </c>
      <c r="L9" s="208">
        <v>0</v>
      </c>
      <c r="M9" s="209">
        <v>0</v>
      </c>
      <c r="N9" s="208">
        <v>0</v>
      </c>
      <c r="O9" s="209">
        <v>0</v>
      </c>
      <c r="P9" s="210">
        <f t="shared" si="1"/>
        <v>0</v>
      </c>
      <c r="Q9" s="211">
        <f t="shared" si="1"/>
        <v>0</v>
      </c>
      <c r="R9" s="212">
        <f t="shared" si="2"/>
        <v>2</v>
      </c>
      <c r="S9" s="213">
        <f t="shared" si="2"/>
        <v>0</v>
      </c>
      <c r="T9" s="206">
        <v>4</v>
      </c>
      <c r="U9" s="207">
        <v>6.2518899999999995</v>
      </c>
      <c r="V9" s="206">
        <v>0</v>
      </c>
      <c r="W9" s="207">
        <v>0</v>
      </c>
      <c r="X9" s="206">
        <v>0</v>
      </c>
      <c r="Y9" s="207">
        <v>0</v>
      </c>
      <c r="Z9" s="206">
        <v>0</v>
      </c>
      <c r="AA9" s="207">
        <v>0</v>
      </c>
      <c r="AB9" s="214">
        <v>2</v>
      </c>
      <c r="AC9" s="215">
        <v>0</v>
      </c>
      <c r="AD9" s="216">
        <f t="shared" si="3"/>
        <v>0</v>
      </c>
      <c r="AE9" s="217">
        <f t="shared" si="3"/>
        <v>0</v>
      </c>
      <c r="AF9" s="217">
        <v>0</v>
      </c>
      <c r="AG9" s="216"/>
      <c r="AH9" s="218">
        <v>2</v>
      </c>
      <c r="AI9" s="218">
        <v>0</v>
      </c>
    </row>
    <row r="10" spans="1:35" ht="33.75" customHeight="1" x14ac:dyDescent="0.45">
      <c r="A10" s="392"/>
      <c r="B10" s="393"/>
      <c r="C10" s="205" t="s">
        <v>136</v>
      </c>
      <c r="D10" s="206">
        <v>0</v>
      </c>
      <c r="E10" s="207">
        <v>0</v>
      </c>
      <c r="F10" s="208">
        <v>0</v>
      </c>
      <c r="G10" s="209">
        <v>0</v>
      </c>
      <c r="H10" s="210">
        <f t="shared" si="0"/>
        <v>0</v>
      </c>
      <c r="I10" s="211">
        <f t="shared" si="0"/>
        <v>0</v>
      </c>
      <c r="J10" s="208">
        <v>0</v>
      </c>
      <c r="K10" s="209">
        <v>0</v>
      </c>
      <c r="L10" s="208">
        <v>0</v>
      </c>
      <c r="M10" s="209">
        <v>0</v>
      </c>
      <c r="N10" s="208">
        <v>0</v>
      </c>
      <c r="O10" s="209">
        <v>0</v>
      </c>
      <c r="P10" s="210">
        <f t="shared" si="1"/>
        <v>0</v>
      </c>
      <c r="Q10" s="211">
        <f t="shared" si="1"/>
        <v>0</v>
      </c>
      <c r="R10" s="212">
        <f t="shared" si="2"/>
        <v>0</v>
      </c>
      <c r="S10" s="213">
        <f t="shared" si="2"/>
        <v>0</v>
      </c>
      <c r="T10" s="206">
        <v>0</v>
      </c>
      <c r="U10" s="207">
        <v>0</v>
      </c>
      <c r="V10" s="206">
        <v>0</v>
      </c>
      <c r="W10" s="207">
        <v>0</v>
      </c>
      <c r="X10" s="206">
        <v>0</v>
      </c>
      <c r="Y10" s="207">
        <v>0</v>
      </c>
      <c r="Z10" s="206">
        <v>0</v>
      </c>
      <c r="AA10" s="207">
        <v>0</v>
      </c>
      <c r="AB10" s="214">
        <v>0</v>
      </c>
      <c r="AC10" s="215">
        <v>0</v>
      </c>
      <c r="AD10" s="216">
        <f t="shared" si="3"/>
        <v>0</v>
      </c>
      <c r="AE10" s="217">
        <f t="shared" si="3"/>
        <v>0</v>
      </c>
      <c r="AF10" s="217">
        <v>0</v>
      </c>
      <c r="AG10" s="216"/>
      <c r="AH10" s="218">
        <v>0</v>
      </c>
      <c r="AI10" s="218">
        <v>0</v>
      </c>
    </row>
    <row r="11" spans="1:35" ht="33.75" customHeight="1" x14ac:dyDescent="0.45">
      <c r="A11" s="392"/>
      <c r="B11" s="393"/>
      <c r="C11" s="205" t="s">
        <v>137</v>
      </c>
      <c r="D11" s="206">
        <v>2</v>
      </c>
      <c r="E11" s="207">
        <v>0</v>
      </c>
      <c r="F11" s="208">
        <v>0</v>
      </c>
      <c r="G11" s="209">
        <v>0</v>
      </c>
      <c r="H11" s="210">
        <f t="shared" si="0"/>
        <v>2</v>
      </c>
      <c r="I11" s="211">
        <f t="shared" si="0"/>
        <v>0</v>
      </c>
      <c r="J11" s="208">
        <v>0</v>
      </c>
      <c r="K11" s="209">
        <v>0</v>
      </c>
      <c r="L11" s="208">
        <v>0</v>
      </c>
      <c r="M11" s="209">
        <v>0</v>
      </c>
      <c r="N11" s="208">
        <v>0</v>
      </c>
      <c r="O11" s="209">
        <v>0</v>
      </c>
      <c r="P11" s="210">
        <f t="shared" si="1"/>
        <v>0</v>
      </c>
      <c r="Q11" s="211">
        <f t="shared" si="1"/>
        <v>0</v>
      </c>
      <c r="R11" s="212">
        <f t="shared" si="2"/>
        <v>2</v>
      </c>
      <c r="S11" s="213">
        <f t="shared" si="2"/>
        <v>0</v>
      </c>
      <c r="T11" s="206">
        <v>0</v>
      </c>
      <c r="U11" s="207">
        <v>0</v>
      </c>
      <c r="V11" s="206">
        <v>0</v>
      </c>
      <c r="W11" s="207">
        <v>0</v>
      </c>
      <c r="X11" s="206">
        <v>0</v>
      </c>
      <c r="Y11" s="207">
        <v>0</v>
      </c>
      <c r="Z11" s="206">
        <v>0</v>
      </c>
      <c r="AA11" s="207">
        <v>0</v>
      </c>
      <c r="AB11" s="214">
        <v>2</v>
      </c>
      <c r="AC11" s="215">
        <v>0</v>
      </c>
      <c r="AD11" s="216">
        <f t="shared" si="3"/>
        <v>0</v>
      </c>
      <c r="AE11" s="217">
        <f t="shared" si="3"/>
        <v>0</v>
      </c>
      <c r="AF11" s="217">
        <v>0</v>
      </c>
      <c r="AG11" s="216"/>
      <c r="AH11" s="218">
        <v>2</v>
      </c>
      <c r="AI11" s="218">
        <v>0</v>
      </c>
    </row>
    <row r="12" spans="1:35" ht="33.75" customHeight="1" x14ac:dyDescent="0.45">
      <c r="A12" s="392"/>
      <c r="B12" s="393"/>
      <c r="C12" s="205" t="s">
        <v>29</v>
      </c>
      <c r="D12" s="206">
        <v>0</v>
      </c>
      <c r="E12" s="207">
        <v>0</v>
      </c>
      <c r="F12" s="208">
        <v>0</v>
      </c>
      <c r="G12" s="209">
        <v>0</v>
      </c>
      <c r="H12" s="210">
        <f t="shared" si="0"/>
        <v>0</v>
      </c>
      <c r="I12" s="211">
        <f t="shared" si="0"/>
        <v>0</v>
      </c>
      <c r="J12" s="208">
        <v>0</v>
      </c>
      <c r="K12" s="209">
        <v>0</v>
      </c>
      <c r="L12" s="208">
        <v>0</v>
      </c>
      <c r="M12" s="209">
        <v>0</v>
      </c>
      <c r="N12" s="208">
        <v>0</v>
      </c>
      <c r="O12" s="209">
        <v>0</v>
      </c>
      <c r="P12" s="210">
        <f t="shared" si="1"/>
        <v>0</v>
      </c>
      <c r="Q12" s="211">
        <f t="shared" si="1"/>
        <v>0</v>
      </c>
      <c r="R12" s="212">
        <f t="shared" si="2"/>
        <v>0</v>
      </c>
      <c r="S12" s="213">
        <f t="shared" si="2"/>
        <v>0</v>
      </c>
      <c r="T12" s="206">
        <v>0</v>
      </c>
      <c r="U12" s="207">
        <v>0</v>
      </c>
      <c r="V12" s="206">
        <v>0</v>
      </c>
      <c r="W12" s="207">
        <v>0</v>
      </c>
      <c r="X12" s="206">
        <v>0</v>
      </c>
      <c r="Y12" s="207">
        <v>0</v>
      </c>
      <c r="Z12" s="206">
        <v>0</v>
      </c>
      <c r="AA12" s="207">
        <v>0</v>
      </c>
      <c r="AB12" s="214">
        <v>0</v>
      </c>
      <c r="AC12" s="215">
        <v>0</v>
      </c>
      <c r="AD12" s="216">
        <f t="shared" si="3"/>
        <v>0</v>
      </c>
      <c r="AE12" s="217">
        <f t="shared" si="3"/>
        <v>0</v>
      </c>
      <c r="AF12" s="217">
        <v>0</v>
      </c>
      <c r="AG12" s="216"/>
      <c r="AH12" s="218">
        <v>0</v>
      </c>
      <c r="AI12" s="218">
        <v>0</v>
      </c>
    </row>
    <row r="13" spans="1:35" ht="33.75" customHeight="1" x14ac:dyDescent="0.45">
      <c r="A13" s="392"/>
      <c r="B13" s="393"/>
      <c r="C13" s="205" t="s">
        <v>30</v>
      </c>
      <c r="D13" s="206">
        <v>0</v>
      </c>
      <c r="E13" s="207">
        <v>0</v>
      </c>
      <c r="F13" s="208">
        <v>0</v>
      </c>
      <c r="G13" s="209">
        <v>0</v>
      </c>
      <c r="H13" s="210">
        <f t="shared" si="0"/>
        <v>0</v>
      </c>
      <c r="I13" s="211">
        <f t="shared" si="0"/>
        <v>0</v>
      </c>
      <c r="J13" s="208">
        <v>0</v>
      </c>
      <c r="K13" s="209">
        <v>0</v>
      </c>
      <c r="L13" s="208">
        <v>0</v>
      </c>
      <c r="M13" s="209">
        <v>0</v>
      </c>
      <c r="N13" s="208">
        <v>0</v>
      </c>
      <c r="O13" s="209">
        <v>0</v>
      </c>
      <c r="P13" s="210">
        <f t="shared" si="1"/>
        <v>0</v>
      </c>
      <c r="Q13" s="211">
        <f t="shared" si="1"/>
        <v>0</v>
      </c>
      <c r="R13" s="212">
        <f t="shared" si="2"/>
        <v>0</v>
      </c>
      <c r="S13" s="213">
        <f t="shared" si="2"/>
        <v>0</v>
      </c>
      <c r="T13" s="206">
        <v>0</v>
      </c>
      <c r="U13" s="207">
        <v>0</v>
      </c>
      <c r="V13" s="206">
        <v>0</v>
      </c>
      <c r="W13" s="207">
        <v>0</v>
      </c>
      <c r="X13" s="206">
        <v>0</v>
      </c>
      <c r="Y13" s="207">
        <v>0</v>
      </c>
      <c r="Z13" s="206">
        <v>0</v>
      </c>
      <c r="AA13" s="207">
        <v>0</v>
      </c>
      <c r="AB13" s="214">
        <v>0</v>
      </c>
      <c r="AC13" s="215">
        <v>0</v>
      </c>
      <c r="AD13" s="216">
        <f t="shared" si="3"/>
        <v>0</v>
      </c>
      <c r="AE13" s="217">
        <f t="shared" si="3"/>
        <v>0</v>
      </c>
      <c r="AF13" s="217">
        <v>0</v>
      </c>
      <c r="AG13" s="216"/>
      <c r="AH13" s="218">
        <v>0</v>
      </c>
      <c r="AI13" s="218">
        <v>0</v>
      </c>
    </row>
    <row r="14" spans="1:35" ht="33.75" customHeight="1" x14ac:dyDescent="0.45">
      <c r="A14" s="392"/>
      <c r="B14" s="393"/>
      <c r="C14" s="205" t="s">
        <v>31</v>
      </c>
      <c r="D14" s="206">
        <v>6724</v>
      </c>
      <c r="E14" s="207">
        <v>117.50407</v>
      </c>
      <c r="F14" s="208">
        <v>2</v>
      </c>
      <c r="G14" s="209">
        <v>0</v>
      </c>
      <c r="H14" s="210">
        <f t="shared" si="0"/>
        <v>6726</v>
      </c>
      <c r="I14" s="211">
        <f t="shared" si="0"/>
        <v>117.50407</v>
      </c>
      <c r="J14" s="208">
        <v>1</v>
      </c>
      <c r="K14" s="209">
        <v>0.03</v>
      </c>
      <c r="L14" s="208">
        <v>0</v>
      </c>
      <c r="M14" s="209">
        <v>0</v>
      </c>
      <c r="N14" s="208">
        <v>0</v>
      </c>
      <c r="O14" s="209">
        <v>0</v>
      </c>
      <c r="P14" s="210">
        <f t="shared" si="1"/>
        <v>1</v>
      </c>
      <c r="Q14" s="211">
        <f t="shared" si="1"/>
        <v>0.03</v>
      </c>
      <c r="R14" s="212">
        <f t="shared" si="2"/>
        <v>6725</v>
      </c>
      <c r="S14" s="213">
        <f t="shared" si="2"/>
        <v>117.47407</v>
      </c>
      <c r="T14" s="206">
        <v>2705</v>
      </c>
      <c r="U14" s="207">
        <v>81.892949999999999</v>
      </c>
      <c r="V14" s="206">
        <v>0</v>
      </c>
      <c r="W14" s="207">
        <v>0</v>
      </c>
      <c r="X14" s="206">
        <v>0</v>
      </c>
      <c r="Y14" s="207">
        <v>0</v>
      </c>
      <c r="Z14" s="206">
        <v>0</v>
      </c>
      <c r="AA14" s="207">
        <v>0</v>
      </c>
      <c r="AB14" s="214">
        <v>6724</v>
      </c>
      <c r="AC14" s="215">
        <v>117.50407</v>
      </c>
      <c r="AD14" s="216">
        <f t="shared" si="3"/>
        <v>-1</v>
      </c>
      <c r="AE14" s="217">
        <f>AC14-S14</f>
        <v>3.0000000000001137E-2</v>
      </c>
      <c r="AF14" s="217">
        <v>0</v>
      </c>
      <c r="AG14" s="216"/>
      <c r="AH14" s="218">
        <v>6697</v>
      </c>
      <c r="AI14" s="218">
        <v>118.46938</v>
      </c>
    </row>
    <row r="15" spans="1:35" ht="33.75" customHeight="1" x14ac:dyDescent="0.45">
      <c r="A15" s="392"/>
      <c r="B15" s="393"/>
      <c r="C15" s="205" t="s">
        <v>21</v>
      </c>
      <c r="D15" s="206">
        <v>2</v>
      </c>
      <c r="E15" s="207">
        <v>5.2170000000000001E-2</v>
      </c>
      <c r="F15" s="208">
        <v>0</v>
      </c>
      <c r="G15" s="209">
        <v>0</v>
      </c>
      <c r="H15" s="210">
        <f t="shared" si="0"/>
        <v>2</v>
      </c>
      <c r="I15" s="211">
        <f t="shared" si="0"/>
        <v>5.2170000000000001E-2</v>
      </c>
      <c r="J15" s="208">
        <v>0</v>
      </c>
      <c r="K15" s="209">
        <v>0</v>
      </c>
      <c r="L15" s="208">
        <v>0</v>
      </c>
      <c r="M15" s="209">
        <v>0</v>
      </c>
      <c r="N15" s="208">
        <v>0</v>
      </c>
      <c r="O15" s="209">
        <v>0</v>
      </c>
      <c r="P15" s="210">
        <f t="shared" si="1"/>
        <v>0</v>
      </c>
      <c r="Q15" s="211">
        <f t="shared" si="1"/>
        <v>0</v>
      </c>
      <c r="R15" s="212">
        <f t="shared" si="2"/>
        <v>2</v>
      </c>
      <c r="S15" s="213">
        <f t="shared" si="2"/>
        <v>5.2170000000000001E-2</v>
      </c>
      <c r="T15" s="206">
        <v>663</v>
      </c>
      <c r="U15" s="207">
        <v>36.354750000000003</v>
      </c>
      <c r="V15" s="206">
        <v>431</v>
      </c>
      <c r="W15" s="207">
        <v>31.079139999999999</v>
      </c>
      <c r="X15" s="206">
        <v>36</v>
      </c>
      <c r="Y15" s="207">
        <v>24.973849999999999</v>
      </c>
      <c r="Z15" s="206">
        <v>0</v>
      </c>
      <c r="AA15" s="207">
        <v>0</v>
      </c>
      <c r="AB15" s="214">
        <v>2</v>
      </c>
      <c r="AC15" s="215">
        <v>5.2170000000000001E-2</v>
      </c>
      <c r="AD15" s="216">
        <f t="shared" si="3"/>
        <v>0</v>
      </c>
      <c r="AE15" s="217">
        <f t="shared" si="3"/>
        <v>0</v>
      </c>
      <c r="AF15" s="217">
        <v>0</v>
      </c>
      <c r="AG15" s="216"/>
      <c r="AH15" s="218">
        <v>2</v>
      </c>
      <c r="AI15" s="218">
        <v>5.2170000000000001E-2</v>
      </c>
    </row>
    <row r="16" spans="1:35" ht="33.75" customHeight="1" x14ac:dyDescent="0.45">
      <c r="A16" s="392"/>
      <c r="B16" s="393"/>
      <c r="C16" s="205" t="s">
        <v>22</v>
      </c>
      <c r="D16" s="206">
        <v>327</v>
      </c>
      <c r="E16" s="207">
        <v>0.64819000000000004</v>
      </c>
      <c r="F16" s="208">
        <v>0</v>
      </c>
      <c r="G16" s="209">
        <v>0</v>
      </c>
      <c r="H16" s="210">
        <f t="shared" si="0"/>
        <v>327</v>
      </c>
      <c r="I16" s="211">
        <f t="shared" si="0"/>
        <v>0.64819000000000004</v>
      </c>
      <c r="J16" s="208">
        <v>1</v>
      </c>
      <c r="K16" s="209">
        <v>1.4360000000000039E-2</v>
      </c>
      <c r="L16" s="208">
        <v>0</v>
      </c>
      <c r="M16" s="209">
        <v>0</v>
      </c>
      <c r="N16" s="208">
        <v>0</v>
      </c>
      <c r="O16" s="209">
        <v>0</v>
      </c>
      <c r="P16" s="210">
        <f t="shared" si="1"/>
        <v>1</v>
      </c>
      <c r="Q16" s="211">
        <f t="shared" si="1"/>
        <v>1.4360000000000039E-2</v>
      </c>
      <c r="R16" s="212">
        <f t="shared" si="2"/>
        <v>326</v>
      </c>
      <c r="S16" s="213">
        <f t="shared" si="2"/>
        <v>0.63383</v>
      </c>
      <c r="T16" s="206">
        <v>27</v>
      </c>
      <c r="U16" s="207">
        <v>1.1116200000000001</v>
      </c>
      <c r="V16" s="206">
        <v>65</v>
      </c>
      <c r="W16" s="207">
        <v>2.3039800000000001</v>
      </c>
      <c r="X16" s="206">
        <v>56</v>
      </c>
      <c r="Y16" s="207">
        <v>2.1852599999999995</v>
      </c>
      <c r="Z16" s="206">
        <v>0</v>
      </c>
      <c r="AA16" s="207">
        <v>0</v>
      </c>
      <c r="AB16" s="214">
        <v>327</v>
      </c>
      <c r="AC16" s="215">
        <v>0.64819000000000004</v>
      </c>
      <c r="AD16" s="216">
        <f t="shared" si="3"/>
        <v>1</v>
      </c>
      <c r="AE16" s="217">
        <f t="shared" si="3"/>
        <v>1.4360000000000039E-2</v>
      </c>
      <c r="AF16" s="217">
        <v>-0.39029999999999998</v>
      </c>
      <c r="AG16" s="216"/>
      <c r="AH16" s="218">
        <v>304</v>
      </c>
      <c r="AI16" s="218">
        <v>0.28816999999999998</v>
      </c>
    </row>
    <row r="17" spans="1:35" ht="33.75" customHeight="1" x14ac:dyDescent="0.45">
      <c r="A17" s="392"/>
      <c r="B17" s="393"/>
      <c r="C17" s="205" t="s">
        <v>122</v>
      </c>
      <c r="D17" s="206">
        <v>14</v>
      </c>
      <c r="E17" s="207">
        <v>-2.7884099999999998</v>
      </c>
      <c r="F17" s="208">
        <v>0</v>
      </c>
      <c r="G17" s="209">
        <v>0</v>
      </c>
      <c r="H17" s="210">
        <f t="shared" si="0"/>
        <v>14</v>
      </c>
      <c r="I17" s="211">
        <f t="shared" si="0"/>
        <v>-2.7884099999999998</v>
      </c>
      <c r="J17" s="208">
        <v>0</v>
      </c>
      <c r="K17" s="209">
        <v>0</v>
      </c>
      <c r="L17" s="208">
        <v>0</v>
      </c>
      <c r="M17" s="209">
        <v>0</v>
      </c>
      <c r="N17" s="208">
        <v>0</v>
      </c>
      <c r="O17" s="209">
        <v>0</v>
      </c>
      <c r="P17" s="210">
        <f t="shared" si="1"/>
        <v>0</v>
      </c>
      <c r="Q17" s="211">
        <f t="shared" si="1"/>
        <v>0</v>
      </c>
      <c r="R17" s="212">
        <f t="shared" si="2"/>
        <v>14</v>
      </c>
      <c r="S17" s="213">
        <f t="shared" si="2"/>
        <v>-2.7884099999999998</v>
      </c>
      <c r="T17" s="206">
        <v>3</v>
      </c>
      <c r="U17" s="207">
        <v>5.1063499999999999</v>
      </c>
      <c r="V17" s="206">
        <v>0</v>
      </c>
      <c r="W17" s="207">
        <v>0</v>
      </c>
      <c r="X17" s="206">
        <v>0</v>
      </c>
      <c r="Y17" s="207">
        <v>0</v>
      </c>
      <c r="Z17" s="206">
        <v>0</v>
      </c>
      <c r="AA17" s="207">
        <v>0</v>
      </c>
      <c r="AB17" s="214">
        <v>14</v>
      </c>
      <c r="AC17" s="215">
        <v>-2.7884099999999998</v>
      </c>
      <c r="AD17" s="216">
        <f t="shared" si="3"/>
        <v>0</v>
      </c>
      <c r="AE17" s="217">
        <f t="shared" si="3"/>
        <v>0</v>
      </c>
      <c r="AF17" s="217">
        <v>0</v>
      </c>
      <c r="AG17" s="216"/>
      <c r="AH17" s="218">
        <v>14</v>
      </c>
      <c r="AI17" s="218">
        <v>-2.7884099999999998</v>
      </c>
    </row>
    <row r="18" spans="1:35" s="229" customFormat="1" ht="33.75" customHeight="1" x14ac:dyDescent="0.45">
      <c r="A18" s="392"/>
      <c r="B18" s="393"/>
      <c r="C18" s="219" t="s">
        <v>23</v>
      </c>
      <c r="D18" s="220">
        <v>299</v>
      </c>
      <c r="E18" s="221">
        <v>3.4526300000000014</v>
      </c>
      <c r="F18" s="222">
        <v>2</v>
      </c>
      <c r="G18" s="223">
        <v>1.2219999999998787E-2</v>
      </c>
      <c r="H18" s="224">
        <f t="shared" si="0"/>
        <v>301</v>
      </c>
      <c r="I18" s="225">
        <f t="shared" si="0"/>
        <v>3.4648500000000002</v>
      </c>
      <c r="J18" s="222">
        <v>1</v>
      </c>
      <c r="K18" s="223">
        <v>1.222000000000012E-2</v>
      </c>
      <c r="L18" s="222">
        <v>0</v>
      </c>
      <c r="M18" s="223">
        <v>0</v>
      </c>
      <c r="N18" s="222">
        <v>0</v>
      </c>
      <c r="O18" s="223">
        <v>0</v>
      </c>
      <c r="P18" s="224">
        <f t="shared" si="1"/>
        <v>1</v>
      </c>
      <c r="Q18" s="225">
        <f t="shared" si="1"/>
        <v>1.222000000000012E-2</v>
      </c>
      <c r="R18" s="212">
        <f t="shared" si="2"/>
        <v>300</v>
      </c>
      <c r="S18" s="213">
        <f t="shared" si="2"/>
        <v>3.4526300000000001</v>
      </c>
      <c r="T18" s="220">
        <v>13</v>
      </c>
      <c r="U18" s="221">
        <v>3.4466000000000001</v>
      </c>
      <c r="V18" s="220">
        <v>12</v>
      </c>
      <c r="W18" s="221">
        <v>3.4361000000000006</v>
      </c>
      <c r="X18" s="220">
        <v>0</v>
      </c>
      <c r="Y18" s="221">
        <v>0</v>
      </c>
      <c r="Z18" s="220">
        <v>0</v>
      </c>
      <c r="AA18" s="221">
        <v>0</v>
      </c>
      <c r="AB18" s="226">
        <v>299</v>
      </c>
      <c r="AC18" s="227">
        <v>3.4526300000000001</v>
      </c>
      <c r="AD18" s="228">
        <f t="shared" si="3"/>
        <v>-1</v>
      </c>
      <c r="AE18" s="218">
        <f t="shared" si="3"/>
        <v>0</v>
      </c>
      <c r="AF18" s="218">
        <v>-2.4681500000000001</v>
      </c>
      <c r="AG18" s="228"/>
      <c r="AH18" s="218">
        <v>281</v>
      </c>
      <c r="AI18" s="218">
        <v>4.2679399999999994</v>
      </c>
    </row>
    <row r="19" spans="1:35" ht="33.75" customHeight="1" x14ac:dyDescent="0.45">
      <c r="A19" s="392"/>
      <c r="B19" s="393"/>
      <c r="C19" s="205" t="s">
        <v>213</v>
      </c>
      <c r="D19" s="206">
        <v>198</v>
      </c>
      <c r="E19" s="207">
        <v>-15.49319</v>
      </c>
      <c r="F19" s="208">
        <v>0</v>
      </c>
      <c r="G19" s="209">
        <v>0</v>
      </c>
      <c r="H19" s="210">
        <f t="shared" si="0"/>
        <v>198</v>
      </c>
      <c r="I19" s="211">
        <f t="shared" si="0"/>
        <v>-15.49319</v>
      </c>
      <c r="J19" s="208">
        <v>0</v>
      </c>
      <c r="K19" s="209">
        <v>0</v>
      </c>
      <c r="L19" s="208">
        <v>0</v>
      </c>
      <c r="M19" s="209">
        <v>0</v>
      </c>
      <c r="N19" s="208">
        <v>0</v>
      </c>
      <c r="O19" s="209">
        <v>0</v>
      </c>
      <c r="P19" s="210">
        <f t="shared" si="1"/>
        <v>0</v>
      </c>
      <c r="Q19" s="211">
        <f t="shared" si="1"/>
        <v>0</v>
      </c>
      <c r="R19" s="212">
        <f t="shared" si="2"/>
        <v>198</v>
      </c>
      <c r="S19" s="213">
        <f t="shared" si="2"/>
        <v>-15.49319</v>
      </c>
      <c r="T19" s="206">
        <v>4</v>
      </c>
      <c r="U19" s="207">
        <v>5.5247799999999998</v>
      </c>
      <c r="V19" s="206">
        <v>0</v>
      </c>
      <c r="W19" s="207">
        <v>0</v>
      </c>
      <c r="X19" s="206">
        <v>0</v>
      </c>
      <c r="Y19" s="207">
        <v>0</v>
      </c>
      <c r="Z19" s="206">
        <v>0</v>
      </c>
      <c r="AA19" s="207">
        <v>0</v>
      </c>
      <c r="AB19" s="214">
        <v>198</v>
      </c>
      <c r="AC19" s="215">
        <v>-15.49319</v>
      </c>
      <c r="AD19" s="216">
        <f t="shared" si="3"/>
        <v>0</v>
      </c>
      <c r="AE19" s="217">
        <f t="shared" si="3"/>
        <v>0</v>
      </c>
      <c r="AF19" s="217">
        <v>0</v>
      </c>
      <c r="AG19" s="216"/>
      <c r="AH19" s="218">
        <v>198</v>
      </c>
      <c r="AI19" s="218">
        <v>-31.656189999999999</v>
      </c>
    </row>
    <row r="20" spans="1:35" ht="33.75" customHeight="1" x14ac:dyDescent="0.45">
      <c r="A20" s="392"/>
      <c r="B20" s="393"/>
      <c r="C20" s="205" t="s">
        <v>215</v>
      </c>
      <c r="D20" s="206">
        <v>6</v>
      </c>
      <c r="E20" s="207">
        <v>-4.5260000000000002E-2</v>
      </c>
      <c r="F20" s="208">
        <v>0</v>
      </c>
      <c r="G20" s="209">
        <v>0</v>
      </c>
      <c r="H20" s="210">
        <f t="shared" si="0"/>
        <v>6</v>
      </c>
      <c r="I20" s="211">
        <f t="shared" si="0"/>
        <v>-4.5260000000000002E-2</v>
      </c>
      <c r="J20" s="208">
        <v>0</v>
      </c>
      <c r="K20" s="209">
        <v>0</v>
      </c>
      <c r="L20" s="208">
        <v>0</v>
      </c>
      <c r="M20" s="209">
        <v>0</v>
      </c>
      <c r="N20" s="208">
        <v>0</v>
      </c>
      <c r="O20" s="209">
        <v>0</v>
      </c>
      <c r="P20" s="210">
        <f t="shared" si="1"/>
        <v>0</v>
      </c>
      <c r="Q20" s="211">
        <f t="shared" si="1"/>
        <v>0</v>
      </c>
      <c r="R20" s="212">
        <f t="shared" si="2"/>
        <v>6</v>
      </c>
      <c r="S20" s="213">
        <f t="shared" si="2"/>
        <v>-4.5260000000000002E-2</v>
      </c>
      <c r="T20" s="206">
        <v>0</v>
      </c>
      <c r="U20" s="207">
        <v>0</v>
      </c>
      <c r="V20" s="206">
        <v>0</v>
      </c>
      <c r="W20" s="207">
        <v>0</v>
      </c>
      <c r="X20" s="206">
        <v>0</v>
      </c>
      <c r="Y20" s="207">
        <v>0</v>
      </c>
      <c r="Z20" s="206">
        <v>0</v>
      </c>
      <c r="AA20" s="207">
        <v>0</v>
      </c>
      <c r="AB20" s="214">
        <v>6</v>
      </c>
      <c r="AC20" s="215">
        <v>-4.5260000000000002E-2</v>
      </c>
      <c r="AD20" s="216">
        <f t="shared" si="3"/>
        <v>0</v>
      </c>
      <c r="AE20" s="217">
        <f t="shared" si="3"/>
        <v>0</v>
      </c>
      <c r="AF20" s="217">
        <v>0</v>
      </c>
      <c r="AG20" s="216"/>
      <c r="AH20" s="218">
        <v>6</v>
      </c>
      <c r="AI20" s="218">
        <v>-2.9299999999999999E-3</v>
      </c>
    </row>
    <row r="21" spans="1:35" ht="33.75" customHeight="1" x14ac:dyDescent="0.45">
      <c r="A21" s="392"/>
      <c r="B21" s="393"/>
      <c r="C21" s="205" t="s">
        <v>259</v>
      </c>
      <c r="D21" s="206">
        <v>0</v>
      </c>
      <c r="E21" s="207">
        <v>0</v>
      </c>
      <c r="F21" s="208">
        <v>0</v>
      </c>
      <c r="G21" s="209">
        <v>0</v>
      </c>
      <c r="H21" s="210">
        <f t="shared" si="0"/>
        <v>0</v>
      </c>
      <c r="I21" s="211">
        <f t="shared" si="0"/>
        <v>0</v>
      </c>
      <c r="J21" s="208">
        <v>0</v>
      </c>
      <c r="K21" s="209">
        <v>0</v>
      </c>
      <c r="L21" s="208">
        <v>0</v>
      </c>
      <c r="M21" s="209">
        <v>0</v>
      </c>
      <c r="N21" s="208">
        <v>0</v>
      </c>
      <c r="O21" s="209">
        <v>0</v>
      </c>
      <c r="P21" s="210">
        <f t="shared" si="1"/>
        <v>0</v>
      </c>
      <c r="Q21" s="211">
        <f t="shared" si="1"/>
        <v>0</v>
      </c>
      <c r="R21" s="212">
        <f t="shared" si="2"/>
        <v>0</v>
      </c>
      <c r="S21" s="213">
        <f t="shared" si="2"/>
        <v>0</v>
      </c>
      <c r="T21" s="206">
        <v>0</v>
      </c>
      <c r="U21" s="207">
        <v>0</v>
      </c>
      <c r="V21" s="206">
        <v>0</v>
      </c>
      <c r="W21" s="207">
        <v>0</v>
      </c>
      <c r="X21" s="206">
        <v>0</v>
      </c>
      <c r="Y21" s="207">
        <v>0</v>
      </c>
      <c r="Z21" s="206">
        <v>0</v>
      </c>
      <c r="AA21" s="207">
        <v>0</v>
      </c>
      <c r="AB21" s="214">
        <v>0</v>
      </c>
      <c r="AC21" s="215">
        <v>0</v>
      </c>
      <c r="AD21" s="216">
        <f t="shared" si="3"/>
        <v>0</v>
      </c>
      <c r="AE21" s="217">
        <f t="shared" si="3"/>
        <v>0</v>
      </c>
      <c r="AF21" s="217">
        <v>0</v>
      </c>
      <c r="AG21" s="216"/>
      <c r="AH21" s="218">
        <v>0</v>
      </c>
      <c r="AI21" s="218">
        <v>0</v>
      </c>
    </row>
    <row r="22" spans="1:35" ht="33.75" customHeight="1" x14ac:dyDescent="0.45">
      <c r="A22" s="392"/>
      <c r="B22" s="393"/>
      <c r="C22" s="205" t="s">
        <v>24</v>
      </c>
      <c r="D22" s="206">
        <v>216</v>
      </c>
      <c r="E22" s="207">
        <v>-3.0279600000000002</v>
      </c>
      <c r="F22" s="208">
        <v>0</v>
      </c>
      <c r="G22" s="209">
        <v>0</v>
      </c>
      <c r="H22" s="210">
        <f t="shared" si="0"/>
        <v>216</v>
      </c>
      <c r="I22" s="211">
        <f t="shared" si="0"/>
        <v>-3.0279600000000002</v>
      </c>
      <c r="J22" s="208">
        <v>0</v>
      </c>
      <c r="K22" s="209">
        <v>0</v>
      </c>
      <c r="L22" s="208">
        <v>0</v>
      </c>
      <c r="M22" s="209">
        <v>0</v>
      </c>
      <c r="N22" s="208">
        <v>0</v>
      </c>
      <c r="O22" s="209">
        <v>0</v>
      </c>
      <c r="P22" s="210">
        <f t="shared" si="1"/>
        <v>0</v>
      </c>
      <c r="Q22" s="211">
        <f t="shared" si="1"/>
        <v>0</v>
      </c>
      <c r="R22" s="212">
        <f t="shared" si="2"/>
        <v>216</v>
      </c>
      <c r="S22" s="213">
        <f t="shared" si="2"/>
        <v>-3.0279600000000002</v>
      </c>
      <c r="T22" s="206">
        <v>11</v>
      </c>
      <c r="U22" s="207">
        <v>0.56391000000000002</v>
      </c>
      <c r="V22" s="206">
        <v>0</v>
      </c>
      <c r="W22" s="207">
        <v>0</v>
      </c>
      <c r="X22" s="206">
        <v>0</v>
      </c>
      <c r="Y22" s="207">
        <v>0</v>
      </c>
      <c r="Z22" s="206">
        <v>0</v>
      </c>
      <c r="AA22" s="207">
        <v>0</v>
      </c>
      <c r="AB22" s="214">
        <v>216</v>
      </c>
      <c r="AC22" s="215">
        <v>-3.0279600000000002</v>
      </c>
      <c r="AD22" s="216">
        <f t="shared" si="3"/>
        <v>0</v>
      </c>
      <c r="AE22" s="217">
        <f t="shared" si="3"/>
        <v>0</v>
      </c>
      <c r="AF22" s="217">
        <v>0</v>
      </c>
      <c r="AG22" s="216"/>
      <c r="AH22" s="218">
        <v>204</v>
      </c>
      <c r="AI22" s="218">
        <v>-2.9369100000000001</v>
      </c>
    </row>
    <row r="23" spans="1:35" s="40" customFormat="1" ht="33.75" customHeight="1" x14ac:dyDescent="0.4">
      <c r="A23" s="392"/>
      <c r="B23" s="393"/>
      <c r="C23" s="205" t="s">
        <v>84</v>
      </c>
      <c r="D23" s="206">
        <f>SUM(D7:D22)</f>
        <v>7797</v>
      </c>
      <c r="E23" s="207">
        <f>SUM(E7:E22)</f>
        <v>115.63185999999999</v>
      </c>
      <c r="F23" s="206">
        <f>SUM(F7:F22)</f>
        <v>5</v>
      </c>
      <c r="G23" s="207">
        <f>SUM(G7:G22)</f>
        <v>1.2219999999998787E-2</v>
      </c>
      <c r="H23" s="210">
        <f t="shared" ref="H23:AA23" si="4">SUM(H7:H22)</f>
        <v>7802</v>
      </c>
      <c r="I23" s="211">
        <f t="shared" si="4"/>
        <v>115.64408</v>
      </c>
      <c r="J23" s="206">
        <f>SUM(J7:J22)</f>
        <v>4</v>
      </c>
      <c r="K23" s="207">
        <f>SUM(K7:K22)</f>
        <v>2.3065799999999999</v>
      </c>
      <c r="L23" s="206">
        <f>SUM(L7:L22)</f>
        <v>0</v>
      </c>
      <c r="M23" s="207">
        <f>SUM(M7:M22)</f>
        <v>0</v>
      </c>
      <c r="N23" s="206">
        <f t="shared" si="4"/>
        <v>0</v>
      </c>
      <c r="O23" s="207">
        <f>SUM(O7:O22)</f>
        <v>0</v>
      </c>
      <c r="P23" s="210">
        <f>SUM(P7:P22)</f>
        <v>4</v>
      </c>
      <c r="Q23" s="211">
        <f>SUM(Q7:Q22)</f>
        <v>2.3065799999999999</v>
      </c>
      <c r="R23" s="224">
        <f>SUM(R7:R22)</f>
        <v>7798</v>
      </c>
      <c r="S23" s="225">
        <f>SUM(S7:S22)</f>
        <v>113.33749999999998</v>
      </c>
      <c r="T23" s="206">
        <f t="shared" si="4"/>
        <v>3431</v>
      </c>
      <c r="U23" s="207">
        <f t="shared" si="4"/>
        <v>143.47284999999997</v>
      </c>
      <c r="V23" s="206">
        <f t="shared" si="4"/>
        <v>508</v>
      </c>
      <c r="W23" s="207">
        <f t="shared" si="4"/>
        <v>36.819220000000001</v>
      </c>
      <c r="X23" s="206">
        <f t="shared" si="4"/>
        <v>92</v>
      </c>
      <c r="Y23" s="207">
        <f t="shared" si="4"/>
        <v>27.159109999999998</v>
      </c>
      <c r="Z23" s="206">
        <f t="shared" si="4"/>
        <v>0</v>
      </c>
      <c r="AA23" s="207">
        <f t="shared" si="4"/>
        <v>0</v>
      </c>
      <c r="AB23" s="214">
        <f>SUM(AB7:AB22)</f>
        <v>7797</v>
      </c>
      <c r="AC23" s="215">
        <f>SUM(AC7:AC22)</f>
        <v>115.63185999999999</v>
      </c>
      <c r="AD23" s="216">
        <f t="shared" si="3"/>
        <v>-1</v>
      </c>
      <c r="AE23" s="217">
        <f t="shared" si="3"/>
        <v>2.2943600000000117</v>
      </c>
      <c r="AF23" s="217">
        <f>SUM(AF7:AF22)</f>
        <v>-20.0749</v>
      </c>
      <c r="AG23" s="216"/>
      <c r="AH23" s="218">
        <v>7716</v>
      </c>
      <c r="AI23" s="218">
        <v>95.902190000000004</v>
      </c>
    </row>
    <row r="24" spans="1:35" x14ac:dyDescent="0.25">
      <c r="R24" s="230"/>
      <c r="S24" s="230"/>
    </row>
    <row r="25" spans="1:35" s="198" customFormat="1" ht="28.5" customHeight="1" x14ac:dyDescent="0.6"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20"/>
      <c r="S25" s="421"/>
    </row>
    <row r="26" spans="1:35" s="198" customFormat="1" ht="81" customHeight="1" x14ac:dyDescent="0.3">
      <c r="D26" s="422" t="s">
        <v>333</v>
      </c>
      <c r="E26" s="422" t="s">
        <v>334</v>
      </c>
      <c r="F26" s="422"/>
      <c r="G26" s="422"/>
      <c r="H26" s="422"/>
      <c r="I26" s="422"/>
      <c r="J26" s="422"/>
      <c r="K26" s="422"/>
      <c r="L26" s="422"/>
      <c r="M26" s="422"/>
      <c r="N26" s="422"/>
      <c r="O26" s="422"/>
      <c r="P26" s="422"/>
      <c r="Q26" s="422"/>
      <c r="R26" s="423"/>
      <c r="S26" s="423"/>
      <c r="T26" s="173"/>
      <c r="U26" s="173"/>
      <c r="V26" s="173"/>
      <c r="W26" s="173"/>
      <c r="X26" s="173"/>
      <c r="Y26" s="173"/>
      <c r="Z26" s="173"/>
      <c r="AA26" s="173"/>
      <c r="AB26" s="173"/>
    </row>
    <row r="27" spans="1:35" s="198" customFormat="1" ht="28.5" customHeight="1" x14ac:dyDescent="0.3">
      <c r="R27" s="231"/>
      <c r="S27" s="231"/>
    </row>
    <row r="28" spans="1:35" x14ac:dyDescent="0.25">
      <c r="R28" s="230"/>
      <c r="S28" s="230"/>
    </row>
    <row r="29" spans="1:35" x14ac:dyDescent="0.25">
      <c r="R29" s="230"/>
      <c r="S29" s="230"/>
    </row>
  </sheetData>
  <mergeCells count="20">
    <mergeCell ref="A1:AA1"/>
    <mergeCell ref="A2:AA2"/>
    <mergeCell ref="A3:D3"/>
    <mergeCell ref="A4:A5"/>
    <mergeCell ref="B4:B5"/>
    <mergeCell ref="C4:C5"/>
    <mergeCell ref="D4:E4"/>
    <mergeCell ref="F4:G4"/>
    <mergeCell ref="H4:I4"/>
    <mergeCell ref="J4:K4"/>
    <mergeCell ref="X4:Y4"/>
    <mergeCell ref="Z4:AA4"/>
    <mergeCell ref="P4:Q4"/>
    <mergeCell ref="R4:S4"/>
    <mergeCell ref="T4:U4"/>
    <mergeCell ref="V4:W4"/>
    <mergeCell ref="A7:A23"/>
    <mergeCell ref="B7:B23"/>
    <mergeCell ref="L4:M4"/>
    <mergeCell ref="N4:O4"/>
  </mergeCells>
  <pageMargins left="0.19685039370078741" right="0" top="0" bottom="0" header="0" footer="0"/>
  <pageSetup paperSize="9" scale="36" fitToHeight="3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9F640-64A6-4919-8DCA-F5298B01F8FA}">
  <sheetPr>
    <tabColor rgb="FFFFFF00"/>
    <pageSetUpPr fitToPage="1"/>
  </sheetPr>
  <dimension ref="A1:AH52"/>
  <sheetViews>
    <sheetView zoomScale="55" zoomScaleNormal="55" zoomScaleSheetLayoutView="40" workbookViewId="0">
      <selection activeCell="D29" sqref="D29:AB29"/>
    </sheetView>
  </sheetViews>
  <sheetFormatPr defaultColWidth="9.140625" defaultRowHeight="15" x14ac:dyDescent="0.25"/>
  <cols>
    <col min="1" max="1" width="12.140625" style="69" customWidth="1"/>
    <col min="2" max="2" width="12" style="69" customWidth="1"/>
    <col min="3" max="3" width="15.28515625" style="69" customWidth="1"/>
    <col min="4" max="4" width="11.28515625" style="69" customWidth="1"/>
    <col min="5" max="5" width="10.28515625" style="69" bestFit="1" customWidth="1"/>
    <col min="6" max="6" width="11" style="69" customWidth="1"/>
    <col min="7" max="7" width="8.7109375" style="69" bestFit="1" customWidth="1"/>
    <col min="8" max="8" width="9.7109375" style="69" customWidth="1"/>
    <col min="9" max="9" width="12.5703125" style="69" customWidth="1"/>
    <col min="10" max="10" width="9.42578125" style="69" customWidth="1"/>
    <col min="11" max="11" width="11.42578125" style="69" customWidth="1"/>
    <col min="12" max="12" width="11.7109375" style="69" customWidth="1"/>
    <col min="13" max="13" width="11" style="69" customWidth="1"/>
    <col min="14" max="14" width="11.28515625" style="69" customWidth="1"/>
    <col min="15" max="15" width="12.5703125" style="69" customWidth="1"/>
    <col min="16" max="16" width="12" style="69" customWidth="1"/>
    <col min="17" max="17" width="15.5703125" style="69" customWidth="1"/>
    <col min="18" max="18" width="13.42578125" style="69" customWidth="1"/>
    <col min="19" max="19" width="13.28515625" style="69" customWidth="1"/>
    <col min="20" max="20" width="8.42578125" style="69" customWidth="1"/>
    <col min="21" max="21" width="10.85546875" style="69" customWidth="1"/>
    <col min="22" max="22" width="7.42578125" style="69" customWidth="1"/>
    <col min="23" max="23" width="10.140625" style="69" customWidth="1"/>
    <col min="24" max="24" width="9" style="69" customWidth="1"/>
    <col min="25" max="25" width="11.42578125" style="69" customWidth="1"/>
    <col min="26" max="26" width="8.42578125" style="69" customWidth="1"/>
    <col min="27" max="27" width="10.7109375" style="69" customWidth="1"/>
    <col min="28" max="28" width="14.28515625" style="69" customWidth="1"/>
    <col min="29" max="29" width="22.28515625" style="69" bestFit="1" customWidth="1"/>
    <col min="30" max="30" width="12.5703125" style="69" customWidth="1"/>
    <col min="31" max="31" width="14.5703125" style="69" customWidth="1"/>
    <col min="32" max="32" width="16.7109375" style="69" customWidth="1"/>
    <col min="33" max="33" width="14.5703125" style="69" customWidth="1"/>
    <col min="34" max="34" width="13.5703125" style="69" customWidth="1"/>
    <col min="35" max="35" width="9.140625" style="69"/>
    <col min="36" max="36" width="16.28515625" style="69" customWidth="1"/>
    <col min="37" max="16384" width="9.140625" style="69"/>
  </cols>
  <sheetData>
    <row r="1" spans="1:34" ht="78" customHeight="1" x14ac:dyDescent="0.25">
      <c r="A1" s="403" t="s">
        <v>260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</row>
    <row r="2" spans="1:34" ht="42.75" customHeight="1" x14ac:dyDescent="0.25">
      <c r="A2" s="344" t="s">
        <v>234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</row>
    <row r="3" spans="1:34" ht="28.5" customHeight="1" x14ac:dyDescent="0.3">
      <c r="A3" s="395" t="s">
        <v>235</v>
      </c>
      <c r="B3" s="395"/>
      <c r="C3" s="395"/>
      <c r="D3" s="39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 t="s">
        <v>236</v>
      </c>
      <c r="X3" s="198"/>
      <c r="Y3" s="76" t="s">
        <v>170</v>
      </c>
      <c r="Z3" s="75"/>
      <c r="AA3" s="75"/>
    </row>
    <row r="4" spans="1:34" ht="93" customHeight="1" x14ac:dyDescent="0.25">
      <c r="A4" s="402" t="s">
        <v>45</v>
      </c>
      <c r="B4" s="402" t="s">
        <v>72</v>
      </c>
      <c r="C4" s="402" t="s">
        <v>9</v>
      </c>
      <c r="D4" s="402" t="s">
        <v>237</v>
      </c>
      <c r="E4" s="402"/>
      <c r="F4" s="402" t="s">
        <v>238</v>
      </c>
      <c r="G4" s="402"/>
      <c r="H4" s="402" t="s">
        <v>84</v>
      </c>
      <c r="I4" s="402"/>
      <c r="J4" s="402" t="s">
        <v>239</v>
      </c>
      <c r="K4" s="402"/>
      <c r="L4" s="402" t="s">
        <v>240</v>
      </c>
      <c r="M4" s="402"/>
      <c r="N4" s="402" t="s">
        <v>241</v>
      </c>
      <c r="O4" s="402"/>
      <c r="P4" s="402" t="s">
        <v>242</v>
      </c>
      <c r="Q4" s="402"/>
      <c r="R4" s="402" t="s">
        <v>243</v>
      </c>
      <c r="S4" s="402"/>
      <c r="T4" s="402" t="s">
        <v>244</v>
      </c>
      <c r="U4" s="402"/>
      <c r="V4" s="402" t="s">
        <v>245</v>
      </c>
      <c r="W4" s="402"/>
      <c r="X4" s="402" t="s">
        <v>246</v>
      </c>
      <c r="Y4" s="402"/>
      <c r="Z4" s="402" t="s">
        <v>247</v>
      </c>
      <c r="AA4" s="402"/>
      <c r="AB4" s="399"/>
      <c r="AC4" s="399"/>
      <c r="AF4" s="69">
        <v>100000</v>
      </c>
    </row>
    <row r="5" spans="1:34" ht="63" x14ac:dyDescent="0.25">
      <c r="A5" s="402"/>
      <c r="B5" s="402"/>
      <c r="C5" s="402"/>
      <c r="D5" s="232" t="s">
        <v>261</v>
      </c>
      <c r="E5" s="233" t="s">
        <v>115</v>
      </c>
      <c r="F5" s="232" t="s">
        <v>261</v>
      </c>
      <c r="G5" s="233" t="s">
        <v>115</v>
      </c>
      <c r="H5" s="232" t="s">
        <v>262</v>
      </c>
      <c r="I5" s="233" t="s">
        <v>250</v>
      </c>
      <c r="J5" s="232" t="s">
        <v>261</v>
      </c>
      <c r="K5" s="233" t="s">
        <v>115</v>
      </c>
      <c r="L5" s="232" t="s">
        <v>261</v>
      </c>
      <c r="M5" s="233" t="s">
        <v>115</v>
      </c>
      <c r="N5" s="232" t="s">
        <v>261</v>
      </c>
      <c r="O5" s="233" t="s">
        <v>115</v>
      </c>
      <c r="P5" s="232" t="s">
        <v>261</v>
      </c>
      <c r="Q5" s="233" t="s">
        <v>115</v>
      </c>
      <c r="R5" s="232" t="s">
        <v>263</v>
      </c>
      <c r="S5" s="233" t="s">
        <v>252</v>
      </c>
      <c r="T5" s="232" t="s">
        <v>264</v>
      </c>
      <c r="U5" s="232" t="s">
        <v>254</v>
      </c>
      <c r="V5" s="232" t="s">
        <v>264</v>
      </c>
      <c r="W5" s="232" t="s">
        <v>254</v>
      </c>
      <c r="X5" s="232" t="s">
        <v>264</v>
      </c>
      <c r="Y5" s="232" t="s">
        <v>254</v>
      </c>
      <c r="Z5" s="232" t="s">
        <v>264</v>
      </c>
      <c r="AA5" s="232" t="s">
        <v>254</v>
      </c>
      <c r="AB5" s="200"/>
      <c r="AC5" s="199"/>
    </row>
    <row r="6" spans="1:34" s="234" customFormat="1" ht="63" x14ac:dyDescent="0.25">
      <c r="A6" s="232">
        <v>1</v>
      </c>
      <c r="B6" s="232">
        <v>2</v>
      </c>
      <c r="C6" s="232">
        <v>3</v>
      </c>
      <c r="D6" s="232">
        <v>4</v>
      </c>
      <c r="E6" s="232">
        <v>5</v>
      </c>
      <c r="F6" s="232">
        <v>6</v>
      </c>
      <c r="G6" s="232">
        <v>7</v>
      </c>
      <c r="H6" s="232">
        <v>8</v>
      </c>
      <c r="I6" s="232">
        <v>9</v>
      </c>
      <c r="J6" s="232">
        <v>10</v>
      </c>
      <c r="K6" s="232">
        <v>11</v>
      </c>
      <c r="L6" s="232">
        <v>12</v>
      </c>
      <c r="M6" s="232">
        <v>13</v>
      </c>
      <c r="N6" s="232">
        <v>14</v>
      </c>
      <c r="O6" s="232">
        <v>15</v>
      </c>
      <c r="P6" s="232" t="s">
        <v>255</v>
      </c>
      <c r="Q6" s="232" t="s">
        <v>256</v>
      </c>
      <c r="R6" s="232" t="s">
        <v>257</v>
      </c>
      <c r="S6" s="232" t="s">
        <v>258</v>
      </c>
      <c r="T6" s="232">
        <v>20</v>
      </c>
      <c r="U6" s="232">
        <v>21</v>
      </c>
      <c r="V6" s="232">
        <v>22</v>
      </c>
      <c r="W6" s="232">
        <v>23</v>
      </c>
      <c r="X6" s="232">
        <v>24</v>
      </c>
      <c r="Y6" s="232">
        <v>25</v>
      </c>
      <c r="Z6" s="232">
        <v>26</v>
      </c>
      <c r="AA6" s="232">
        <v>27</v>
      </c>
    </row>
    <row r="7" spans="1:34" ht="33.75" customHeight="1" x14ac:dyDescent="0.4">
      <c r="A7" s="400" t="s">
        <v>8</v>
      </c>
      <c r="B7" s="401">
        <v>45658</v>
      </c>
      <c r="C7" s="235" t="s">
        <v>131</v>
      </c>
      <c r="D7" s="236">
        <v>0</v>
      </c>
      <c r="E7" s="237">
        <v>0</v>
      </c>
      <c r="F7" s="238">
        <v>0</v>
      </c>
      <c r="G7" s="60">
        <v>0</v>
      </c>
      <c r="H7" s="111">
        <f>D7+F7</f>
        <v>0</v>
      </c>
      <c r="I7" s="112">
        <f>E7+G7</f>
        <v>0</v>
      </c>
      <c r="J7" s="238">
        <v>0</v>
      </c>
      <c r="K7" s="60">
        <v>0</v>
      </c>
      <c r="L7" s="238">
        <v>0</v>
      </c>
      <c r="M7" s="60">
        <v>0</v>
      </c>
      <c r="N7" s="238">
        <v>0</v>
      </c>
      <c r="O7" s="60">
        <v>0</v>
      </c>
      <c r="P7" s="236">
        <f>J7+L7+N7</f>
        <v>0</v>
      </c>
      <c r="Q7" s="237">
        <f>K7+M7+O7</f>
        <v>0</v>
      </c>
      <c r="R7" s="188">
        <f>H7-P7</f>
        <v>0</v>
      </c>
      <c r="S7" s="189">
        <f>I7-Q7</f>
        <v>0</v>
      </c>
      <c r="T7" s="190">
        <v>0</v>
      </c>
      <c r="U7" s="62">
        <v>0</v>
      </c>
      <c r="V7" s="190">
        <v>0</v>
      </c>
      <c r="W7" s="62">
        <v>0</v>
      </c>
      <c r="X7" s="190">
        <v>0</v>
      </c>
      <c r="Y7" s="62">
        <v>0</v>
      </c>
      <c r="Z7" s="190">
        <v>0</v>
      </c>
      <c r="AA7" s="62">
        <v>0</v>
      </c>
      <c r="AB7" s="214">
        <v>0</v>
      </c>
      <c r="AC7" s="215">
        <v>0</v>
      </c>
      <c r="AD7" s="216">
        <f>AB7-R7</f>
        <v>0</v>
      </c>
      <c r="AE7" s="217">
        <f>AC7-S7</f>
        <v>0</v>
      </c>
      <c r="AF7" s="217">
        <v>0</v>
      </c>
      <c r="AG7" s="216"/>
      <c r="AH7" s="217"/>
    </row>
    <row r="8" spans="1:34" ht="33.75" customHeight="1" x14ac:dyDescent="0.4">
      <c r="A8" s="400"/>
      <c r="B8" s="401"/>
      <c r="C8" s="235" t="s">
        <v>203</v>
      </c>
      <c r="D8" s="236">
        <v>7</v>
      </c>
      <c r="E8" s="237">
        <v>15.329620000000002</v>
      </c>
      <c r="F8" s="238">
        <v>1</v>
      </c>
      <c r="G8" s="60">
        <v>0</v>
      </c>
      <c r="H8" s="111">
        <f t="shared" ref="H8:I22" si="0">D8+F8</f>
        <v>8</v>
      </c>
      <c r="I8" s="112">
        <f t="shared" si="0"/>
        <v>15.329620000000002</v>
      </c>
      <c r="J8" s="238">
        <v>1</v>
      </c>
      <c r="K8" s="60">
        <v>2.25</v>
      </c>
      <c r="L8" s="238">
        <v>0</v>
      </c>
      <c r="M8" s="60">
        <v>0</v>
      </c>
      <c r="N8" s="238">
        <v>0</v>
      </c>
      <c r="O8" s="60">
        <v>0</v>
      </c>
      <c r="P8" s="236">
        <f t="shared" ref="P8:Q22" si="1">J8+L8+N8</f>
        <v>1</v>
      </c>
      <c r="Q8" s="237">
        <f t="shared" si="1"/>
        <v>2.25</v>
      </c>
      <c r="R8" s="188">
        <f t="shared" ref="R8:S22" si="2">H8-P8</f>
        <v>7</v>
      </c>
      <c r="S8" s="189">
        <f t="shared" si="2"/>
        <v>13.079620000000002</v>
      </c>
      <c r="T8" s="190">
        <v>1</v>
      </c>
      <c r="U8" s="62">
        <v>8.5279100000000003</v>
      </c>
      <c r="V8" s="190">
        <v>0</v>
      </c>
      <c r="W8" s="62">
        <v>0</v>
      </c>
      <c r="X8" s="190">
        <v>0</v>
      </c>
      <c r="Y8" s="62">
        <v>0</v>
      </c>
      <c r="Z8" s="190">
        <v>0</v>
      </c>
      <c r="AA8" s="62">
        <v>0</v>
      </c>
      <c r="AB8" s="214">
        <v>3</v>
      </c>
      <c r="AC8" s="215">
        <v>16.66047</v>
      </c>
      <c r="AD8" s="216">
        <f t="shared" ref="AD8:AE22" si="3">AB8-R8</f>
        <v>-4</v>
      </c>
      <c r="AE8" s="217">
        <f t="shared" si="3"/>
        <v>3.5808499999999981</v>
      </c>
      <c r="AF8" s="217">
        <v>0</v>
      </c>
      <c r="AG8" s="216"/>
      <c r="AH8" s="217"/>
    </row>
    <row r="9" spans="1:34" ht="33.75" customHeight="1" x14ac:dyDescent="0.4">
      <c r="A9" s="400"/>
      <c r="B9" s="401"/>
      <c r="C9" s="235" t="s">
        <v>205</v>
      </c>
      <c r="D9" s="236">
        <v>2</v>
      </c>
      <c r="E9" s="237">
        <v>0</v>
      </c>
      <c r="F9" s="238">
        <v>0</v>
      </c>
      <c r="G9" s="60">
        <v>0</v>
      </c>
      <c r="H9" s="111">
        <f t="shared" si="0"/>
        <v>2</v>
      </c>
      <c r="I9" s="112">
        <f t="shared" si="0"/>
        <v>0</v>
      </c>
      <c r="J9" s="238">
        <v>0</v>
      </c>
      <c r="K9" s="60">
        <v>0</v>
      </c>
      <c r="L9" s="238">
        <v>0</v>
      </c>
      <c r="M9" s="60">
        <v>0</v>
      </c>
      <c r="N9" s="238">
        <v>0</v>
      </c>
      <c r="O9" s="60">
        <v>0</v>
      </c>
      <c r="P9" s="236">
        <f t="shared" si="1"/>
        <v>0</v>
      </c>
      <c r="Q9" s="237">
        <f t="shared" si="1"/>
        <v>0</v>
      </c>
      <c r="R9" s="188">
        <f t="shared" si="2"/>
        <v>2</v>
      </c>
      <c r="S9" s="189">
        <f t="shared" si="2"/>
        <v>0</v>
      </c>
      <c r="T9" s="190">
        <v>0</v>
      </c>
      <c r="U9" s="62">
        <v>0</v>
      </c>
      <c r="V9" s="190">
        <v>0</v>
      </c>
      <c r="W9" s="62">
        <v>0</v>
      </c>
      <c r="X9" s="190">
        <v>0</v>
      </c>
      <c r="Y9" s="62">
        <v>0</v>
      </c>
      <c r="Z9" s="190">
        <v>0</v>
      </c>
      <c r="AA9" s="62">
        <v>0</v>
      </c>
      <c r="AB9" s="214">
        <v>0</v>
      </c>
      <c r="AC9" s="215">
        <v>0</v>
      </c>
      <c r="AD9" s="216">
        <f t="shared" si="3"/>
        <v>-2</v>
      </c>
      <c r="AE9" s="217">
        <f t="shared" si="3"/>
        <v>0</v>
      </c>
      <c r="AF9" s="217">
        <v>0</v>
      </c>
      <c r="AG9" s="216"/>
      <c r="AH9" s="217"/>
    </row>
    <row r="10" spans="1:34" ht="33.75" customHeight="1" x14ac:dyDescent="0.4">
      <c r="A10" s="400"/>
      <c r="B10" s="401"/>
      <c r="C10" s="235" t="s">
        <v>136</v>
      </c>
      <c r="D10" s="236">
        <v>0</v>
      </c>
      <c r="E10" s="237">
        <v>0</v>
      </c>
      <c r="F10" s="238">
        <v>0</v>
      </c>
      <c r="G10" s="60">
        <v>0</v>
      </c>
      <c r="H10" s="111">
        <f t="shared" si="0"/>
        <v>0</v>
      </c>
      <c r="I10" s="112">
        <f t="shared" si="0"/>
        <v>0</v>
      </c>
      <c r="J10" s="238">
        <v>0</v>
      </c>
      <c r="K10" s="60">
        <v>0</v>
      </c>
      <c r="L10" s="238">
        <v>0</v>
      </c>
      <c r="M10" s="60">
        <v>0</v>
      </c>
      <c r="N10" s="238">
        <v>0</v>
      </c>
      <c r="O10" s="60">
        <v>0</v>
      </c>
      <c r="P10" s="236">
        <f t="shared" si="1"/>
        <v>0</v>
      </c>
      <c r="Q10" s="237">
        <f t="shared" si="1"/>
        <v>0</v>
      </c>
      <c r="R10" s="188">
        <f t="shared" si="2"/>
        <v>0</v>
      </c>
      <c r="S10" s="189">
        <f t="shared" si="2"/>
        <v>0</v>
      </c>
      <c r="T10" s="190">
        <v>0</v>
      </c>
      <c r="U10" s="62">
        <v>0</v>
      </c>
      <c r="V10" s="190">
        <v>0</v>
      </c>
      <c r="W10" s="62">
        <v>0</v>
      </c>
      <c r="X10" s="190">
        <v>0</v>
      </c>
      <c r="Y10" s="62">
        <v>0</v>
      </c>
      <c r="Z10" s="190">
        <v>0</v>
      </c>
      <c r="AA10" s="62">
        <v>0</v>
      </c>
      <c r="AB10" s="214">
        <v>0</v>
      </c>
      <c r="AC10" s="215">
        <v>0</v>
      </c>
      <c r="AD10" s="216">
        <f t="shared" si="3"/>
        <v>0</v>
      </c>
      <c r="AE10" s="217">
        <f t="shared" si="3"/>
        <v>0</v>
      </c>
      <c r="AF10" s="217">
        <v>0</v>
      </c>
      <c r="AG10" s="216"/>
      <c r="AH10" s="217"/>
    </row>
    <row r="11" spans="1:34" ht="33.75" customHeight="1" x14ac:dyDescent="0.4">
      <c r="A11" s="400"/>
      <c r="B11" s="401"/>
      <c r="C11" s="235" t="s">
        <v>137</v>
      </c>
      <c r="D11" s="236">
        <v>2</v>
      </c>
      <c r="E11" s="237">
        <v>0</v>
      </c>
      <c r="F11" s="238">
        <v>0</v>
      </c>
      <c r="G11" s="60">
        <v>0</v>
      </c>
      <c r="H11" s="111">
        <f t="shared" si="0"/>
        <v>2</v>
      </c>
      <c r="I11" s="112">
        <f t="shared" si="0"/>
        <v>0</v>
      </c>
      <c r="J11" s="238">
        <v>0</v>
      </c>
      <c r="K11" s="60">
        <v>0</v>
      </c>
      <c r="L11" s="238">
        <v>0</v>
      </c>
      <c r="M11" s="60">
        <v>0</v>
      </c>
      <c r="N11" s="238">
        <v>0</v>
      </c>
      <c r="O11" s="60">
        <v>0</v>
      </c>
      <c r="P11" s="236">
        <f t="shared" si="1"/>
        <v>0</v>
      </c>
      <c r="Q11" s="237">
        <f t="shared" si="1"/>
        <v>0</v>
      </c>
      <c r="R11" s="188">
        <f t="shared" si="2"/>
        <v>2</v>
      </c>
      <c r="S11" s="189">
        <f t="shared" si="2"/>
        <v>0</v>
      </c>
      <c r="T11" s="190">
        <v>0</v>
      </c>
      <c r="U11" s="62">
        <v>0</v>
      </c>
      <c r="V11" s="190">
        <v>0</v>
      </c>
      <c r="W11" s="62">
        <v>0</v>
      </c>
      <c r="X11" s="190">
        <v>0</v>
      </c>
      <c r="Y11" s="62">
        <v>0</v>
      </c>
      <c r="Z11" s="190">
        <v>0</v>
      </c>
      <c r="AA11" s="62">
        <v>0</v>
      </c>
      <c r="AB11" s="214">
        <v>0</v>
      </c>
      <c r="AC11" s="215">
        <v>0</v>
      </c>
      <c r="AD11" s="216">
        <f t="shared" si="3"/>
        <v>-2</v>
      </c>
      <c r="AE11" s="217">
        <f t="shared" si="3"/>
        <v>0</v>
      </c>
      <c r="AF11" s="217">
        <v>0</v>
      </c>
      <c r="AG11" s="216"/>
      <c r="AH11" s="217"/>
    </row>
    <row r="12" spans="1:34" ht="33.75" customHeight="1" x14ac:dyDescent="0.4">
      <c r="A12" s="400"/>
      <c r="B12" s="401"/>
      <c r="C12" s="235" t="s">
        <v>29</v>
      </c>
      <c r="D12" s="236">
        <v>0</v>
      </c>
      <c r="E12" s="237">
        <v>0</v>
      </c>
      <c r="F12" s="238">
        <v>0</v>
      </c>
      <c r="G12" s="60">
        <v>0</v>
      </c>
      <c r="H12" s="111">
        <f t="shared" si="0"/>
        <v>0</v>
      </c>
      <c r="I12" s="112">
        <f t="shared" si="0"/>
        <v>0</v>
      </c>
      <c r="J12" s="238">
        <v>0</v>
      </c>
      <c r="K12" s="60">
        <v>0</v>
      </c>
      <c r="L12" s="238">
        <v>0</v>
      </c>
      <c r="M12" s="60">
        <v>0</v>
      </c>
      <c r="N12" s="238">
        <v>0</v>
      </c>
      <c r="O12" s="60">
        <v>0</v>
      </c>
      <c r="P12" s="236">
        <f t="shared" si="1"/>
        <v>0</v>
      </c>
      <c r="Q12" s="237">
        <f t="shared" si="1"/>
        <v>0</v>
      </c>
      <c r="R12" s="188">
        <f t="shared" si="2"/>
        <v>0</v>
      </c>
      <c r="S12" s="189">
        <f t="shared" si="2"/>
        <v>0</v>
      </c>
      <c r="T12" s="190">
        <v>0</v>
      </c>
      <c r="U12" s="62">
        <v>0</v>
      </c>
      <c r="V12" s="190">
        <v>0</v>
      </c>
      <c r="W12" s="62">
        <v>0</v>
      </c>
      <c r="X12" s="190">
        <v>0</v>
      </c>
      <c r="Y12" s="62">
        <v>0</v>
      </c>
      <c r="Z12" s="190">
        <v>0</v>
      </c>
      <c r="AA12" s="62">
        <v>0</v>
      </c>
      <c r="AB12" s="214">
        <v>0</v>
      </c>
      <c r="AC12" s="215">
        <v>0</v>
      </c>
      <c r="AD12" s="216">
        <f t="shared" si="3"/>
        <v>0</v>
      </c>
      <c r="AE12" s="217">
        <f t="shared" si="3"/>
        <v>0</v>
      </c>
      <c r="AF12" s="217">
        <v>0</v>
      </c>
      <c r="AG12" s="216"/>
      <c r="AH12" s="217"/>
    </row>
    <row r="13" spans="1:34" ht="33.75" customHeight="1" x14ac:dyDescent="0.4">
      <c r="A13" s="400"/>
      <c r="B13" s="401"/>
      <c r="C13" s="235" t="s">
        <v>30</v>
      </c>
      <c r="D13" s="236">
        <v>0</v>
      </c>
      <c r="E13" s="237">
        <v>0</v>
      </c>
      <c r="F13" s="238">
        <v>0</v>
      </c>
      <c r="G13" s="60">
        <v>0</v>
      </c>
      <c r="H13" s="111">
        <f t="shared" si="0"/>
        <v>0</v>
      </c>
      <c r="I13" s="112">
        <f t="shared" si="0"/>
        <v>0</v>
      </c>
      <c r="J13" s="238">
        <v>0</v>
      </c>
      <c r="K13" s="60">
        <v>0</v>
      </c>
      <c r="L13" s="238">
        <v>0</v>
      </c>
      <c r="M13" s="60">
        <v>0</v>
      </c>
      <c r="N13" s="238">
        <v>0</v>
      </c>
      <c r="O13" s="60">
        <v>0</v>
      </c>
      <c r="P13" s="236">
        <f t="shared" si="1"/>
        <v>0</v>
      </c>
      <c r="Q13" s="237">
        <f t="shared" si="1"/>
        <v>0</v>
      </c>
      <c r="R13" s="188">
        <f t="shared" si="2"/>
        <v>0</v>
      </c>
      <c r="S13" s="189">
        <f t="shared" si="2"/>
        <v>0</v>
      </c>
      <c r="T13" s="190">
        <v>0</v>
      </c>
      <c r="U13" s="62">
        <v>0</v>
      </c>
      <c r="V13" s="190">
        <v>0</v>
      </c>
      <c r="W13" s="62">
        <v>0</v>
      </c>
      <c r="X13" s="190">
        <v>0</v>
      </c>
      <c r="Y13" s="62">
        <v>0</v>
      </c>
      <c r="Z13" s="190">
        <v>0</v>
      </c>
      <c r="AA13" s="62">
        <v>0</v>
      </c>
      <c r="AB13" s="214">
        <v>0</v>
      </c>
      <c r="AC13" s="215">
        <v>0</v>
      </c>
      <c r="AD13" s="216">
        <f t="shared" si="3"/>
        <v>0</v>
      </c>
      <c r="AE13" s="217">
        <f t="shared" si="3"/>
        <v>0</v>
      </c>
      <c r="AF13" s="217">
        <v>0</v>
      </c>
      <c r="AG13" s="216"/>
      <c r="AH13" s="217"/>
    </row>
    <row r="14" spans="1:34" ht="33.75" customHeight="1" x14ac:dyDescent="0.4">
      <c r="A14" s="400"/>
      <c r="B14" s="401"/>
      <c r="C14" s="235" t="s">
        <v>31</v>
      </c>
      <c r="D14" s="236">
        <v>6724</v>
      </c>
      <c r="E14" s="237">
        <v>117.50407</v>
      </c>
      <c r="F14" s="238">
        <v>2</v>
      </c>
      <c r="G14" s="60">
        <v>0</v>
      </c>
      <c r="H14" s="111">
        <f t="shared" si="0"/>
        <v>6726</v>
      </c>
      <c r="I14" s="112">
        <f t="shared" si="0"/>
        <v>117.50407</v>
      </c>
      <c r="J14" s="238">
        <v>1</v>
      </c>
      <c r="K14" s="60">
        <v>0.03</v>
      </c>
      <c r="L14" s="238">
        <v>0</v>
      </c>
      <c r="M14" s="60">
        <v>0</v>
      </c>
      <c r="N14" s="238">
        <v>0</v>
      </c>
      <c r="O14" s="60">
        <v>0</v>
      </c>
      <c r="P14" s="236">
        <f t="shared" si="1"/>
        <v>1</v>
      </c>
      <c r="Q14" s="237">
        <f t="shared" si="1"/>
        <v>0.03</v>
      </c>
      <c r="R14" s="188">
        <f t="shared" si="2"/>
        <v>6725</v>
      </c>
      <c r="S14" s="189">
        <f t="shared" si="2"/>
        <v>117.47407</v>
      </c>
      <c r="T14" s="190">
        <v>2612</v>
      </c>
      <c r="U14" s="62">
        <v>82.435680000000005</v>
      </c>
      <c r="V14" s="190">
        <v>0</v>
      </c>
      <c r="W14" s="62">
        <v>0</v>
      </c>
      <c r="X14" s="190">
        <v>0</v>
      </c>
      <c r="Y14" s="62">
        <v>0</v>
      </c>
      <c r="Z14" s="190">
        <v>0</v>
      </c>
      <c r="AA14" s="62">
        <v>0</v>
      </c>
      <c r="AB14" s="214">
        <v>3780</v>
      </c>
      <c r="AC14" s="215">
        <v>123.05034000000001</v>
      </c>
      <c r="AD14" s="216">
        <f t="shared" si="3"/>
        <v>-2945</v>
      </c>
      <c r="AE14" s="217">
        <f t="shared" si="3"/>
        <v>5.5762700000000081</v>
      </c>
      <c r="AF14" s="217">
        <v>0</v>
      </c>
      <c r="AG14" s="216"/>
      <c r="AH14" s="217"/>
    </row>
    <row r="15" spans="1:34" ht="33.75" customHeight="1" x14ac:dyDescent="0.4">
      <c r="A15" s="400"/>
      <c r="B15" s="401"/>
      <c r="C15" s="235" t="s">
        <v>21</v>
      </c>
      <c r="D15" s="236">
        <v>2</v>
      </c>
      <c r="E15" s="237">
        <v>5.2170000000000001E-2</v>
      </c>
      <c r="F15" s="238">
        <v>0</v>
      </c>
      <c r="G15" s="60">
        <v>0</v>
      </c>
      <c r="H15" s="111">
        <f t="shared" si="0"/>
        <v>2</v>
      </c>
      <c r="I15" s="112">
        <f t="shared" si="0"/>
        <v>5.2170000000000001E-2</v>
      </c>
      <c r="J15" s="238">
        <v>0</v>
      </c>
      <c r="K15" s="60">
        <v>0</v>
      </c>
      <c r="L15" s="238">
        <v>0</v>
      </c>
      <c r="M15" s="60">
        <v>0</v>
      </c>
      <c r="N15" s="238">
        <v>0</v>
      </c>
      <c r="O15" s="60">
        <v>0</v>
      </c>
      <c r="P15" s="236">
        <f t="shared" si="1"/>
        <v>0</v>
      </c>
      <c r="Q15" s="237">
        <f t="shared" si="1"/>
        <v>0</v>
      </c>
      <c r="R15" s="188">
        <f t="shared" si="2"/>
        <v>2</v>
      </c>
      <c r="S15" s="189">
        <f t="shared" si="2"/>
        <v>5.2170000000000001E-2</v>
      </c>
      <c r="T15" s="190">
        <v>978</v>
      </c>
      <c r="U15" s="62">
        <v>30.497489999999999</v>
      </c>
      <c r="V15" s="190">
        <v>431</v>
      </c>
      <c r="W15" s="62">
        <v>31.079139999999999</v>
      </c>
      <c r="X15" s="190">
        <v>36</v>
      </c>
      <c r="Y15" s="62">
        <v>24.973849999999999</v>
      </c>
      <c r="Z15" s="190">
        <v>0</v>
      </c>
      <c r="AA15" s="62">
        <v>0</v>
      </c>
      <c r="AB15" s="214">
        <v>1</v>
      </c>
      <c r="AC15" s="215">
        <v>5.688E-2</v>
      </c>
      <c r="AD15" s="216">
        <f t="shared" si="3"/>
        <v>-1</v>
      </c>
      <c r="AE15" s="217">
        <f t="shared" si="3"/>
        <v>4.7099999999999989E-3</v>
      </c>
      <c r="AF15" s="217">
        <v>-4.7099999999999989E-3</v>
      </c>
      <c r="AG15" s="216"/>
      <c r="AH15" s="217"/>
    </row>
    <row r="16" spans="1:34" ht="33.75" customHeight="1" x14ac:dyDescent="0.4">
      <c r="A16" s="400"/>
      <c r="B16" s="401"/>
      <c r="C16" s="235" t="s">
        <v>22</v>
      </c>
      <c r="D16" s="236">
        <v>327</v>
      </c>
      <c r="E16" s="237">
        <v>0.64819000000000004</v>
      </c>
      <c r="F16" s="238">
        <v>0</v>
      </c>
      <c r="G16" s="60">
        <v>0</v>
      </c>
      <c r="H16" s="111">
        <f t="shared" si="0"/>
        <v>327</v>
      </c>
      <c r="I16" s="112">
        <f t="shared" si="0"/>
        <v>0.64819000000000004</v>
      </c>
      <c r="J16" s="238">
        <v>1</v>
      </c>
      <c r="K16" s="60">
        <v>1.4360000000000039E-2</v>
      </c>
      <c r="L16" s="238">
        <v>0</v>
      </c>
      <c r="M16" s="60">
        <v>0</v>
      </c>
      <c r="N16" s="238">
        <v>0</v>
      </c>
      <c r="O16" s="60">
        <v>0</v>
      </c>
      <c r="P16" s="236">
        <f t="shared" si="1"/>
        <v>1</v>
      </c>
      <c r="Q16" s="237">
        <f t="shared" si="1"/>
        <v>1.4360000000000039E-2</v>
      </c>
      <c r="R16" s="188">
        <f t="shared" si="2"/>
        <v>326</v>
      </c>
      <c r="S16" s="189">
        <f t="shared" si="2"/>
        <v>0.63383</v>
      </c>
      <c r="T16" s="190">
        <v>56</v>
      </c>
      <c r="U16" s="62">
        <v>1.24671</v>
      </c>
      <c r="V16" s="190">
        <v>65</v>
      </c>
      <c r="W16" s="62">
        <v>2.3039800000000001</v>
      </c>
      <c r="X16" s="190">
        <v>56</v>
      </c>
      <c r="Y16" s="62">
        <v>2.1852599999999995</v>
      </c>
      <c r="Z16" s="190">
        <v>0</v>
      </c>
      <c r="AA16" s="62">
        <v>0</v>
      </c>
      <c r="AB16" s="214">
        <v>75</v>
      </c>
      <c r="AC16" s="215">
        <v>1.8287599999999999</v>
      </c>
      <c r="AD16" s="216">
        <f t="shared" si="3"/>
        <v>-251</v>
      </c>
      <c r="AE16" s="217">
        <f t="shared" si="3"/>
        <v>1.1949299999999998</v>
      </c>
      <c r="AF16" s="217">
        <v>0</v>
      </c>
      <c r="AG16" s="216"/>
      <c r="AH16" s="217"/>
    </row>
    <row r="17" spans="1:34" ht="33.75" customHeight="1" x14ac:dyDescent="0.4">
      <c r="A17" s="400"/>
      <c r="B17" s="401"/>
      <c r="C17" s="235" t="s">
        <v>122</v>
      </c>
      <c r="D17" s="236">
        <v>14</v>
      </c>
      <c r="E17" s="237">
        <v>-2.7884099999999998</v>
      </c>
      <c r="F17" s="238">
        <v>0</v>
      </c>
      <c r="G17" s="60">
        <v>0</v>
      </c>
      <c r="H17" s="111">
        <f t="shared" si="0"/>
        <v>14</v>
      </c>
      <c r="I17" s="112">
        <f t="shared" si="0"/>
        <v>-2.7884099999999998</v>
      </c>
      <c r="J17" s="238">
        <v>0</v>
      </c>
      <c r="K17" s="60">
        <v>0</v>
      </c>
      <c r="L17" s="238">
        <v>0</v>
      </c>
      <c r="M17" s="60">
        <v>0</v>
      </c>
      <c r="N17" s="238">
        <v>0</v>
      </c>
      <c r="O17" s="60">
        <v>0</v>
      </c>
      <c r="P17" s="236">
        <f t="shared" si="1"/>
        <v>0</v>
      </c>
      <c r="Q17" s="237">
        <f t="shared" si="1"/>
        <v>0</v>
      </c>
      <c r="R17" s="188">
        <f t="shared" si="2"/>
        <v>14</v>
      </c>
      <c r="S17" s="189">
        <f t="shared" si="2"/>
        <v>-2.7884099999999998</v>
      </c>
      <c r="T17" s="190">
        <v>4</v>
      </c>
      <c r="U17" s="62">
        <v>5.7249400000000001</v>
      </c>
      <c r="V17" s="190">
        <v>0</v>
      </c>
      <c r="W17" s="62">
        <v>0</v>
      </c>
      <c r="X17" s="190">
        <v>0</v>
      </c>
      <c r="Y17" s="62">
        <v>0</v>
      </c>
      <c r="Z17" s="190">
        <v>0</v>
      </c>
      <c r="AA17" s="62">
        <v>0</v>
      </c>
      <c r="AB17" s="214">
        <v>4</v>
      </c>
      <c r="AC17" s="215">
        <v>5.7249400000000001</v>
      </c>
      <c r="AD17" s="216">
        <f t="shared" si="3"/>
        <v>-10</v>
      </c>
      <c r="AE17" s="217">
        <f t="shared" si="3"/>
        <v>8.5133499999999991</v>
      </c>
      <c r="AF17" s="217">
        <v>0</v>
      </c>
      <c r="AG17" s="216"/>
      <c r="AH17" s="217"/>
    </row>
    <row r="18" spans="1:34" ht="33.75" customHeight="1" x14ac:dyDescent="0.4">
      <c r="A18" s="400"/>
      <c r="B18" s="401"/>
      <c r="C18" s="235" t="s">
        <v>23</v>
      </c>
      <c r="D18" s="236">
        <v>299</v>
      </c>
      <c r="E18" s="237">
        <v>3.4526300000000014</v>
      </c>
      <c r="F18" s="238">
        <v>2</v>
      </c>
      <c r="G18" s="60">
        <v>1.2219999999998787E-2</v>
      </c>
      <c r="H18" s="111">
        <f t="shared" si="0"/>
        <v>301</v>
      </c>
      <c r="I18" s="112">
        <f t="shared" si="0"/>
        <v>3.4648500000000002</v>
      </c>
      <c r="J18" s="238">
        <v>1</v>
      </c>
      <c r="K18" s="60">
        <v>1.222000000000012E-2</v>
      </c>
      <c r="L18" s="238">
        <v>0</v>
      </c>
      <c r="M18" s="60">
        <v>0</v>
      </c>
      <c r="N18" s="238">
        <v>0</v>
      </c>
      <c r="O18" s="60">
        <v>0</v>
      </c>
      <c r="P18" s="236">
        <f t="shared" si="1"/>
        <v>1</v>
      </c>
      <c r="Q18" s="237">
        <f t="shared" si="1"/>
        <v>1.222000000000012E-2</v>
      </c>
      <c r="R18" s="188">
        <f t="shared" si="2"/>
        <v>300</v>
      </c>
      <c r="S18" s="189">
        <f t="shared" si="2"/>
        <v>3.4526300000000001</v>
      </c>
      <c r="T18" s="190">
        <v>64</v>
      </c>
      <c r="U18" s="62">
        <v>7.0254500000000002</v>
      </c>
      <c r="V18" s="190">
        <v>12</v>
      </c>
      <c r="W18" s="62">
        <v>3.4361000000000006</v>
      </c>
      <c r="X18" s="190">
        <v>0</v>
      </c>
      <c r="Y18" s="62">
        <v>0</v>
      </c>
      <c r="Z18" s="190">
        <v>0</v>
      </c>
      <c r="AA18" s="62">
        <v>0</v>
      </c>
      <c r="AB18" s="214">
        <v>72</v>
      </c>
      <c r="AC18" s="215">
        <v>7.2137500000000001</v>
      </c>
      <c r="AD18" s="216">
        <f t="shared" si="3"/>
        <v>-228</v>
      </c>
      <c r="AE18" s="217">
        <f t="shared" si="3"/>
        <v>3.76112</v>
      </c>
      <c r="AF18" s="217">
        <v>0</v>
      </c>
      <c r="AG18" s="216"/>
      <c r="AH18" s="217"/>
    </row>
    <row r="19" spans="1:34" ht="33.75" customHeight="1" x14ac:dyDescent="0.4">
      <c r="A19" s="400"/>
      <c r="B19" s="401"/>
      <c r="C19" s="235" t="s">
        <v>213</v>
      </c>
      <c r="D19" s="236">
        <v>198</v>
      </c>
      <c r="E19" s="237">
        <v>-15.49319</v>
      </c>
      <c r="F19" s="238">
        <v>0</v>
      </c>
      <c r="G19" s="60">
        <v>0</v>
      </c>
      <c r="H19" s="111">
        <f t="shared" si="0"/>
        <v>198</v>
      </c>
      <c r="I19" s="112">
        <f t="shared" si="0"/>
        <v>-15.49319</v>
      </c>
      <c r="J19" s="238">
        <v>0</v>
      </c>
      <c r="K19" s="60">
        <v>0</v>
      </c>
      <c r="L19" s="238">
        <v>0</v>
      </c>
      <c r="M19" s="60">
        <v>0</v>
      </c>
      <c r="N19" s="238">
        <v>0</v>
      </c>
      <c r="O19" s="60">
        <v>0</v>
      </c>
      <c r="P19" s="236">
        <f t="shared" si="1"/>
        <v>0</v>
      </c>
      <c r="Q19" s="237">
        <f t="shared" si="1"/>
        <v>0</v>
      </c>
      <c r="R19" s="188">
        <f t="shared" si="2"/>
        <v>198</v>
      </c>
      <c r="S19" s="189">
        <f t="shared" si="2"/>
        <v>-15.49319</v>
      </c>
      <c r="T19" s="190">
        <v>10</v>
      </c>
      <c r="U19" s="62">
        <v>0.12324999999999997</v>
      </c>
      <c r="V19" s="190">
        <v>0</v>
      </c>
      <c r="W19" s="62">
        <v>0</v>
      </c>
      <c r="X19" s="190">
        <v>0</v>
      </c>
      <c r="Y19" s="62">
        <v>0</v>
      </c>
      <c r="Z19" s="190">
        <v>0</v>
      </c>
      <c r="AA19" s="62">
        <v>0</v>
      </c>
      <c r="AB19" s="214">
        <v>2</v>
      </c>
      <c r="AC19" s="215">
        <v>0.47533999999999998</v>
      </c>
      <c r="AD19" s="216">
        <f t="shared" si="3"/>
        <v>-196</v>
      </c>
      <c r="AE19" s="217">
        <f t="shared" si="3"/>
        <v>15.968529999999999</v>
      </c>
      <c r="AF19" s="217">
        <v>0</v>
      </c>
      <c r="AG19" s="216"/>
      <c r="AH19" s="217"/>
    </row>
    <row r="20" spans="1:34" ht="33.75" customHeight="1" x14ac:dyDescent="0.4">
      <c r="A20" s="400"/>
      <c r="B20" s="401"/>
      <c r="C20" s="235" t="s">
        <v>215</v>
      </c>
      <c r="D20" s="236">
        <v>6</v>
      </c>
      <c r="E20" s="237">
        <v>-4.5260000000000002E-2</v>
      </c>
      <c r="F20" s="238">
        <v>0</v>
      </c>
      <c r="G20" s="60">
        <v>0</v>
      </c>
      <c r="H20" s="111">
        <f t="shared" si="0"/>
        <v>6</v>
      </c>
      <c r="I20" s="112">
        <f t="shared" si="0"/>
        <v>-4.5260000000000002E-2</v>
      </c>
      <c r="J20" s="238">
        <v>0</v>
      </c>
      <c r="K20" s="60">
        <v>0</v>
      </c>
      <c r="L20" s="238">
        <v>0</v>
      </c>
      <c r="M20" s="60">
        <v>0</v>
      </c>
      <c r="N20" s="238">
        <v>0</v>
      </c>
      <c r="O20" s="60">
        <v>0</v>
      </c>
      <c r="P20" s="236">
        <f t="shared" si="1"/>
        <v>0</v>
      </c>
      <c r="Q20" s="237">
        <f t="shared" si="1"/>
        <v>0</v>
      </c>
      <c r="R20" s="188">
        <f t="shared" si="2"/>
        <v>6</v>
      </c>
      <c r="S20" s="189">
        <f t="shared" si="2"/>
        <v>-4.5260000000000002E-2</v>
      </c>
      <c r="T20" s="190">
        <v>0</v>
      </c>
      <c r="U20" s="62">
        <v>0</v>
      </c>
      <c r="V20" s="190">
        <v>0</v>
      </c>
      <c r="W20" s="62">
        <v>0</v>
      </c>
      <c r="X20" s="190">
        <v>0</v>
      </c>
      <c r="Y20" s="62">
        <v>0</v>
      </c>
      <c r="Z20" s="190">
        <v>0</v>
      </c>
      <c r="AA20" s="62">
        <v>0</v>
      </c>
      <c r="AB20" s="214">
        <v>0</v>
      </c>
      <c r="AC20" s="215">
        <v>0</v>
      </c>
      <c r="AD20" s="216">
        <f t="shared" si="3"/>
        <v>-6</v>
      </c>
      <c r="AE20" s="217">
        <f t="shared" si="3"/>
        <v>4.5260000000000002E-2</v>
      </c>
      <c r="AF20" s="217">
        <v>0</v>
      </c>
      <c r="AG20" s="216"/>
      <c r="AH20" s="217"/>
    </row>
    <row r="21" spans="1:34" ht="33.75" customHeight="1" x14ac:dyDescent="0.4">
      <c r="A21" s="400"/>
      <c r="B21" s="401"/>
      <c r="C21" s="235" t="s">
        <v>259</v>
      </c>
      <c r="D21" s="236">
        <v>0</v>
      </c>
      <c r="E21" s="237">
        <v>0</v>
      </c>
      <c r="F21" s="238">
        <v>0</v>
      </c>
      <c r="G21" s="60">
        <v>0</v>
      </c>
      <c r="H21" s="111">
        <f t="shared" si="0"/>
        <v>0</v>
      </c>
      <c r="I21" s="112">
        <f t="shared" si="0"/>
        <v>0</v>
      </c>
      <c r="J21" s="238">
        <v>0</v>
      </c>
      <c r="K21" s="60">
        <v>0</v>
      </c>
      <c r="L21" s="238">
        <v>0</v>
      </c>
      <c r="M21" s="60">
        <v>0</v>
      </c>
      <c r="N21" s="238">
        <v>0</v>
      </c>
      <c r="O21" s="60">
        <v>0</v>
      </c>
      <c r="P21" s="236">
        <f t="shared" si="1"/>
        <v>0</v>
      </c>
      <c r="Q21" s="237">
        <f t="shared" si="1"/>
        <v>0</v>
      </c>
      <c r="R21" s="188">
        <f t="shared" si="2"/>
        <v>0</v>
      </c>
      <c r="S21" s="189">
        <f t="shared" si="2"/>
        <v>0</v>
      </c>
      <c r="T21" s="190">
        <v>0</v>
      </c>
      <c r="U21" s="62">
        <v>0</v>
      </c>
      <c r="V21" s="190">
        <v>0</v>
      </c>
      <c r="W21" s="62">
        <v>0</v>
      </c>
      <c r="X21" s="190">
        <v>0</v>
      </c>
      <c r="Y21" s="62">
        <v>0</v>
      </c>
      <c r="Z21" s="190">
        <v>0</v>
      </c>
      <c r="AA21" s="62">
        <v>0</v>
      </c>
      <c r="AB21" s="214">
        <v>0</v>
      </c>
      <c r="AC21" s="215">
        <v>0</v>
      </c>
      <c r="AD21" s="216">
        <f t="shared" si="3"/>
        <v>0</v>
      </c>
      <c r="AE21" s="217">
        <f t="shared" si="3"/>
        <v>0</v>
      </c>
      <c r="AF21" s="217">
        <v>0</v>
      </c>
      <c r="AG21" s="216"/>
      <c r="AH21" s="217"/>
    </row>
    <row r="22" spans="1:34" ht="33.75" customHeight="1" x14ac:dyDescent="0.4">
      <c r="A22" s="400"/>
      <c r="B22" s="401"/>
      <c r="C22" s="235" t="s">
        <v>24</v>
      </c>
      <c r="D22" s="236">
        <v>216</v>
      </c>
      <c r="E22" s="237">
        <v>-3.0279600000000002</v>
      </c>
      <c r="F22" s="238">
        <v>0</v>
      </c>
      <c r="G22" s="60">
        <v>0</v>
      </c>
      <c r="H22" s="111">
        <f t="shared" si="0"/>
        <v>216</v>
      </c>
      <c r="I22" s="112">
        <f t="shared" si="0"/>
        <v>-3.0279600000000002</v>
      </c>
      <c r="J22" s="238">
        <v>0</v>
      </c>
      <c r="K22" s="60">
        <v>0</v>
      </c>
      <c r="L22" s="238">
        <v>0</v>
      </c>
      <c r="M22" s="60">
        <v>0</v>
      </c>
      <c r="N22" s="238">
        <v>0</v>
      </c>
      <c r="O22" s="60">
        <v>0</v>
      </c>
      <c r="P22" s="236">
        <f t="shared" si="1"/>
        <v>0</v>
      </c>
      <c r="Q22" s="237">
        <f t="shared" si="1"/>
        <v>0</v>
      </c>
      <c r="R22" s="188">
        <f t="shared" si="2"/>
        <v>216</v>
      </c>
      <c r="S22" s="189">
        <f t="shared" si="2"/>
        <v>-3.0279600000000002</v>
      </c>
      <c r="T22" s="190">
        <v>6</v>
      </c>
      <c r="U22" s="62">
        <v>0.30718000000000001</v>
      </c>
      <c r="V22" s="190">
        <v>0</v>
      </c>
      <c r="W22" s="62">
        <v>0</v>
      </c>
      <c r="X22" s="190">
        <v>0</v>
      </c>
      <c r="Y22" s="62">
        <v>0</v>
      </c>
      <c r="Z22" s="190">
        <v>0</v>
      </c>
      <c r="AA22" s="62">
        <v>0</v>
      </c>
      <c r="AB22" s="214">
        <v>7</v>
      </c>
      <c r="AC22" s="215">
        <v>0.34473999999999999</v>
      </c>
      <c r="AD22" s="216">
        <f t="shared" si="3"/>
        <v>-209</v>
      </c>
      <c r="AE22" s="217">
        <f t="shared" si="3"/>
        <v>3.3727</v>
      </c>
      <c r="AF22" s="217">
        <v>0</v>
      </c>
      <c r="AG22" s="216"/>
      <c r="AH22" s="217"/>
    </row>
    <row r="23" spans="1:34" s="40" customFormat="1" ht="33.75" customHeight="1" x14ac:dyDescent="0.4">
      <c r="A23" s="400"/>
      <c r="B23" s="401"/>
      <c r="C23" s="235" t="s">
        <v>84</v>
      </c>
      <c r="D23" s="236">
        <f t="shared" ref="D23:AA23" si="4">SUM(D7:D22)</f>
        <v>7797</v>
      </c>
      <c r="E23" s="237">
        <f t="shared" si="4"/>
        <v>115.63185999999999</v>
      </c>
      <c r="F23" s="236">
        <f t="shared" si="4"/>
        <v>5</v>
      </c>
      <c r="G23" s="237">
        <f t="shared" si="4"/>
        <v>1.2219999999998787E-2</v>
      </c>
      <c r="H23" s="236">
        <f t="shared" si="4"/>
        <v>7802</v>
      </c>
      <c r="I23" s="237">
        <f t="shared" si="4"/>
        <v>115.64408</v>
      </c>
      <c r="J23" s="236">
        <f t="shared" si="4"/>
        <v>4</v>
      </c>
      <c r="K23" s="237">
        <f t="shared" si="4"/>
        <v>2.3065799999999999</v>
      </c>
      <c r="L23" s="236">
        <f t="shared" si="4"/>
        <v>0</v>
      </c>
      <c r="M23" s="237">
        <f t="shared" si="4"/>
        <v>0</v>
      </c>
      <c r="N23" s="236">
        <f t="shared" si="4"/>
        <v>0</v>
      </c>
      <c r="O23" s="237">
        <f>SUM(O7:O22)</f>
        <v>0</v>
      </c>
      <c r="P23" s="236">
        <f t="shared" si="4"/>
        <v>4</v>
      </c>
      <c r="Q23" s="237">
        <f t="shared" si="4"/>
        <v>2.3065799999999999</v>
      </c>
      <c r="R23" s="236">
        <f t="shared" si="4"/>
        <v>7798</v>
      </c>
      <c r="S23" s="237">
        <f t="shared" si="4"/>
        <v>113.33749999999998</v>
      </c>
      <c r="T23" s="236">
        <f t="shared" si="4"/>
        <v>3731</v>
      </c>
      <c r="U23" s="237">
        <f t="shared" si="4"/>
        <v>135.88861</v>
      </c>
      <c r="V23" s="236">
        <f t="shared" si="4"/>
        <v>508</v>
      </c>
      <c r="W23" s="237">
        <f t="shared" si="4"/>
        <v>36.819220000000001</v>
      </c>
      <c r="X23" s="236">
        <f t="shared" si="4"/>
        <v>92</v>
      </c>
      <c r="Y23" s="237">
        <f t="shared" si="4"/>
        <v>27.159109999999998</v>
      </c>
      <c r="Z23" s="236">
        <f t="shared" si="4"/>
        <v>0</v>
      </c>
      <c r="AA23" s="237">
        <f t="shared" si="4"/>
        <v>0</v>
      </c>
      <c r="AB23" s="239">
        <f>SUM(AB7:AB22)</f>
        <v>3944</v>
      </c>
      <c r="AC23" s="240">
        <f>SUM(AC7:AC22)</f>
        <v>155.35522</v>
      </c>
      <c r="AD23" s="216"/>
      <c r="AE23" s="217"/>
      <c r="AF23" s="217"/>
      <c r="AG23" s="216"/>
      <c r="AH23" s="217"/>
    </row>
    <row r="24" spans="1:34" x14ac:dyDescent="0.25">
      <c r="R24" s="74"/>
      <c r="S24" s="74"/>
    </row>
    <row r="25" spans="1:34" x14ac:dyDescent="0.25">
      <c r="R25" s="74"/>
      <c r="S25" s="74"/>
    </row>
    <row r="26" spans="1:34" x14ac:dyDescent="0.25">
      <c r="R26" s="74"/>
      <c r="S26" s="74"/>
    </row>
    <row r="27" spans="1:34" x14ac:dyDescent="0.25">
      <c r="R27" s="74"/>
      <c r="S27" s="74"/>
    </row>
    <row r="28" spans="1:34" x14ac:dyDescent="0.25">
      <c r="R28" s="74"/>
      <c r="S28" s="74"/>
    </row>
    <row r="29" spans="1:34" ht="45" x14ac:dyDescent="0.25">
      <c r="D29" s="424" t="s">
        <v>333</v>
      </c>
      <c r="E29" s="424" t="s">
        <v>334</v>
      </c>
      <c r="F29" s="424"/>
      <c r="G29" s="424"/>
      <c r="H29" s="424"/>
      <c r="I29" s="424"/>
      <c r="J29" s="424"/>
      <c r="K29" s="424"/>
      <c r="L29" s="424"/>
      <c r="M29" s="424"/>
      <c r="N29" s="424"/>
      <c r="O29" s="424"/>
      <c r="P29" s="424"/>
      <c r="Q29" s="424"/>
      <c r="R29" s="423"/>
      <c r="S29" s="423"/>
      <c r="T29" s="425"/>
      <c r="U29" s="425"/>
      <c r="V29" s="425"/>
      <c r="W29" s="425"/>
      <c r="X29" s="425"/>
      <c r="Y29" s="425"/>
      <c r="Z29" s="425"/>
      <c r="AA29" s="425"/>
      <c r="AB29" s="425"/>
    </row>
    <row r="30" spans="1:34" x14ac:dyDescent="0.25">
      <c r="R30" s="74"/>
      <c r="S30" s="74"/>
    </row>
    <row r="31" spans="1:34" x14ac:dyDescent="0.25">
      <c r="R31" s="74"/>
      <c r="S31" s="74"/>
    </row>
    <row r="32" spans="1:34" x14ac:dyDescent="0.25">
      <c r="R32" s="74"/>
      <c r="S32" s="74"/>
    </row>
    <row r="33" spans="18:19" x14ac:dyDescent="0.25">
      <c r="R33" s="74"/>
      <c r="S33" s="74"/>
    </row>
    <row r="34" spans="18:19" x14ac:dyDescent="0.25">
      <c r="R34" s="74"/>
      <c r="S34" s="74"/>
    </row>
    <row r="35" spans="18:19" x14ac:dyDescent="0.25">
      <c r="R35" s="74"/>
      <c r="S35" s="74"/>
    </row>
    <row r="36" spans="18:19" x14ac:dyDescent="0.25">
      <c r="R36" s="74"/>
      <c r="S36" s="74"/>
    </row>
    <row r="37" spans="18:19" x14ac:dyDescent="0.25">
      <c r="R37" s="74"/>
      <c r="S37" s="74"/>
    </row>
    <row r="38" spans="18:19" x14ac:dyDescent="0.25">
      <c r="R38" s="74"/>
      <c r="S38" s="74"/>
    </row>
    <row r="39" spans="18:19" x14ac:dyDescent="0.25">
      <c r="R39" s="74"/>
      <c r="S39" s="74"/>
    </row>
    <row r="40" spans="18:19" x14ac:dyDescent="0.25">
      <c r="R40" s="74"/>
      <c r="S40" s="74"/>
    </row>
    <row r="41" spans="18:19" x14ac:dyDescent="0.25">
      <c r="R41" s="74"/>
      <c r="S41" s="74"/>
    </row>
    <row r="42" spans="18:19" x14ac:dyDescent="0.25">
      <c r="R42" s="74"/>
      <c r="S42" s="74"/>
    </row>
    <row r="43" spans="18:19" x14ac:dyDescent="0.25">
      <c r="R43" s="74"/>
      <c r="S43" s="74"/>
    </row>
    <row r="44" spans="18:19" x14ac:dyDescent="0.25">
      <c r="R44" s="74"/>
      <c r="S44" s="74"/>
    </row>
    <row r="45" spans="18:19" x14ac:dyDescent="0.25">
      <c r="R45" s="74"/>
      <c r="S45" s="74"/>
    </row>
    <row r="46" spans="18:19" x14ac:dyDescent="0.25">
      <c r="R46" s="74"/>
      <c r="S46" s="74"/>
    </row>
    <row r="47" spans="18:19" x14ac:dyDescent="0.25">
      <c r="R47" s="74"/>
      <c r="S47" s="74"/>
    </row>
    <row r="48" spans="18:19" x14ac:dyDescent="0.25">
      <c r="R48" s="74"/>
      <c r="S48" s="74"/>
    </row>
    <row r="49" spans="18:19" x14ac:dyDescent="0.25">
      <c r="R49" s="74"/>
      <c r="S49" s="74"/>
    </row>
    <row r="50" spans="18:19" x14ac:dyDescent="0.25">
      <c r="R50" s="74"/>
      <c r="S50" s="74"/>
    </row>
    <row r="51" spans="18:19" x14ac:dyDescent="0.25">
      <c r="R51" s="74"/>
      <c r="S51" s="74"/>
    </row>
    <row r="52" spans="18:19" x14ac:dyDescent="0.25">
      <c r="R52" s="74"/>
      <c r="S52" s="74"/>
    </row>
  </sheetData>
  <mergeCells count="21">
    <mergeCell ref="A1:AA1"/>
    <mergeCell ref="A2:AA2"/>
    <mergeCell ref="A3:D3"/>
    <mergeCell ref="A4:A5"/>
    <mergeCell ref="B4:B5"/>
    <mergeCell ref="C4:C5"/>
    <mergeCell ref="D4:E4"/>
    <mergeCell ref="F4:G4"/>
    <mergeCell ref="H4:I4"/>
    <mergeCell ref="J4:K4"/>
    <mergeCell ref="X4:Y4"/>
    <mergeCell ref="Z4:AA4"/>
    <mergeCell ref="AB4:AC4"/>
    <mergeCell ref="A7:A23"/>
    <mergeCell ref="B7:B23"/>
    <mergeCell ref="L4:M4"/>
    <mergeCell ref="N4:O4"/>
    <mergeCell ref="P4:Q4"/>
    <mergeCell ref="R4:S4"/>
    <mergeCell ref="T4:U4"/>
    <mergeCell ref="V4:W4"/>
  </mergeCells>
  <pageMargins left="0.19685039370078741" right="0" top="0.46" bottom="0" header="0" footer="0"/>
  <pageSetup paperSize="9" scale="47" fitToHeight="3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20</vt:i4>
      </vt:variant>
    </vt:vector>
  </HeadingPairs>
  <TitlesOfParts>
    <vt:vector size="32" baseType="lpstr">
      <vt:lpstr>3</vt:lpstr>
      <vt:lpstr>5.</vt:lpstr>
      <vt:lpstr>7</vt:lpstr>
      <vt:lpstr>7A</vt:lpstr>
      <vt:lpstr>11</vt:lpstr>
      <vt:lpstr>12</vt:lpstr>
      <vt:lpstr>13</vt:lpstr>
      <vt:lpstr>15</vt:lpstr>
      <vt:lpstr>15P</vt:lpstr>
      <vt:lpstr>16</vt:lpstr>
      <vt:lpstr>17</vt:lpstr>
      <vt:lpstr>25</vt:lpstr>
      <vt:lpstr>'11'!Print_Area</vt:lpstr>
      <vt:lpstr>'12'!Print_Area</vt:lpstr>
      <vt:lpstr>'13'!Print_Area</vt:lpstr>
      <vt:lpstr>'15'!Print_Area</vt:lpstr>
      <vt:lpstr>'15P'!Print_Area</vt:lpstr>
      <vt:lpstr>'16'!Print_Area</vt:lpstr>
      <vt:lpstr>'17'!Print_Area</vt:lpstr>
      <vt:lpstr>'25'!Print_Area</vt:lpstr>
      <vt:lpstr>'3'!Print_Area</vt:lpstr>
      <vt:lpstr>'5.'!Print_Area</vt:lpstr>
      <vt:lpstr>'7'!Print_Area</vt:lpstr>
      <vt:lpstr>'7A'!Print_Area</vt:lpstr>
      <vt:lpstr>'12'!Print_Titles</vt:lpstr>
      <vt:lpstr>'13'!Print_Titles</vt:lpstr>
      <vt:lpstr>'15'!Print_Titles</vt:lpstr>
      <vt:lpstr>'15P'!Print_Titles</vt:lpstr>
      <vt:lpstr>'16'!Print_Titles</vt:lpstr>
      <vt:lpstr>'17'!Print_Titles</vt:lpstr>
      <vt:lpstr>'25'!Print_Titles</vt:lpstr>
      <vt:lpstr>'3'!Print_Titles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2025-03-13T10:20:33Z</dcterms:created>
  <dcterms:modified xsi:type="dcterms:W3CDTF">2025-08-11T06:02:00Z</dcterms:modified>
</cp:coreProperties>
</file>