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8A91AC46-62BF-46B9-A45E-D23CC29EA2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gyAudit" sheetId="1" r:id="rId1"/>
    <sheet name="Sheet1" sheetId="2" r:id="rId2"/>
  </sheets>
  <definedNames>
    <definedName name="_xlnm._FilterDatabase" localSheetId="0" hidden="1">EnergyAudit!$A$4:$AI$98</definedName>
  </definedNames>
  <calcPr calcId="191029"/>
</workbook>
</file>

<file path=xl/calcChain.xml><?xml version="1.0" encoding="utf-8"?>
<calcChain xmlns="http://schemas.openxmlformats.org/spreadsheetml/2006/main">
  <c r="G74" i="2" l="1"/>
  <c r="G69" i="2"/>
  <c r="G61" i="2"/>
  <c r="H50" i="2"/>
  <c r="H41" i="2"/>
  <c r="H35" i="2"/>
  <c r="G34" i="2"/>
  <c r="G27" i="2"/>
  <c r="G18" i="2"/>
  <c r="G16" i="2"/>
  <c r="G15" i="2"/>
  <c r="H11" i="2"/>
  <c r="G9" i="2"/>
  <c r="G6" i="2"/>
  <c r="V17" i="1"/>
  <c r="V10" i="1"/>
  <c r="W51" i="1"/>
  <c r="V75" i="1"/>
  <c r="V35" i="1"/>
  <c r="AN85" i="1"/>
  <c r="AO85" i="1" s="1"/>
  <c r="AN84" i="1"/>
  <c r="AO84" i="1" s="1"/>
  <c r="AN82" i="1"/>
  <c r="AO82" i="1" s="1"/>
  <c r="AN80" i="1"/>
  <c r="AO80" i="1" s="1"/>
  <c r="AN75" i="1"/>
  <c r="AO75" i="1" s="1"/>
  <c r="AN57" i="1"/>
  <c r="AO57" i="1" s="1"/>
  <c r="AN51" i="1"/>
  <c r="AO51" i="1" s="1"/>
  <c r="AN50" i="1"/>
  <c r="AO50" i="1" s="1"/>
  <c r="AK85" i="1"/>
  <c r="AL85" i="1" s="1"/>
  <c r="AK84" i="1"/>
  <c r="AL84" i="1" s="1"/>
  <c r="AK82" i="1"/>
  <c r="AL82" i="1" s="1"/>
  <c r="AK80" i="1"/>
  <c r="AL80" i="1" s="1"/>
  <c r="AK75" i="1"/>
  <c r="AL75" i="1" s="1"/>
  <c r="AK57" i="1"/>
  <c r="AL57" i="1" s="1"/>
  <c r="AK51" i="1"/>
  <c r="AL51" i="1" s="1"/>
  <c r="AK50" i="1"/>
  <c r="AL50" i="1" s="1"/>
  <c r="V7" i="1"/>
  <c r="V16" i="1"/>
  <c r="AN40" i="1"/>
  <c r="AO40" i="1" s="1"/>
  <c r="AN35" i="1"/>
  <c r="AO35" i="1" s="1"/>
  <c r="AN18" i="1"/>
  <c r="AO18" i="1" s="1"/>
  <c r="AN16" i="1"/>
  <c r="AO16" i="1" s="1"/>
  <c r="AN7" i="1"/>
  <c r="AO7" i="1" s="1"/>
  <c r="AK40" i="1"/>
  <c r="AL40" i="1" s="1"/>
  <c r="AK35" i="1"/>
  <c r="AL35" i="1" s="1"/>
  <c r="AK18" i="1"/>
  <c r="AL18" i="1" s="1"/>
  <c r="AK16" i="1"/>
  <c r="AL16" i="1" s="1"/>
  <c r="AK7" i="1"/>
  <c r="AL7" i="1" s="1"/>
  <c r="V19" i="1"/>
  <c r="AN46" i="1"/>
  <c r="AO46" i="1" s="1"/>
  <c r="AN37" i="1"/>
  <c r="AO37" i="1" s="1"/>
  <c r="AN26" i="1"/>
  <c r="AO26" i="1" s="1"/>
  <c r="AN21" i="1"/>
  <c r="AO21" i="1" s="1"/>
  <c r="AN19" i="1"/>
  <c r="AO19" i="1" s="1"/>
  <c r="AN11" i="1"/>
  <c r="AO11" i="1" s="1"/>
  <c r="AN9" i="1"/>
  <c r="AO9" i="1" s="1"/>
  <c r="AK46" i="1"/>
  <c r="AL46" i="1" s="1"/>
  <c r="AK37" i="1"/>
  <c r="AL37" i="1" s="1"/>
  <c r="AK26" i="1"/>
  <c r="AL26" i="1" s="1"/>
  <c r="AK21" i="1"/>
  <c r="AL21" i="1" s="1"/>
  <c r="AK19" i="1"/>
  <c r="AL19" i="1" s="1"/>
  <c r="AK11" i="1"/>
  <c r="AL11" i="1" s="1"/>
  <c r="AK9" i="1"/>
  <c r="AL9" i="1" s="1"/>
  <c r="AK79" i="1"/>
  <c r="AL79" i="1" s="1"/>
  <c r="AK49" i="1"/>
  <c r="AL49" i="1" s="1"/>
  <c r="AK48" i="1"/>
  <c r="AL48" i="1" s="1"/>
  <c r="AK47" i="1"/>
  <c r="AL47" i="1" s="1"/>
  <c r="AK38" i="1"/>
  <c r="AL38" i="1" s="1"/>
  <c r="AK22" i="1"/>
  <c r="AL22" i="1" s="1"/>
  <c r="AK15" i="1"/>
  <c r="AL15" i="1" s="1"/>
  <c r="AK13" i="1"/>
  <c r="AL13" i="1" s="1"/>
  <c r="AK74" i="1"/>
  <c r="AL74" i="1" s="1"/>
  <c r="AK73" i="1"/>
  <c r="AL73" i="1" s="1"/>
  <c r="AK72" i="1"/>
  <c r="AL72" i="1" s="1"/>
  <c r="AK71" i="1"/>
  <c r="AL71" i="1" s="1"/>
  <c r="AK68" i="1"/>
  <c r="AL68" i="1" s="1"/>
  <c r="AK67" i="1"/>
  <c r="AL67" i="1" s="1"/>
  <c r="AK55" i="1"/>
  <c r="AL55" i="1" s="1"/>
  <c r="AK28" i="1"/>
  <c r="AL28" i="1" s="1"/>
  <c r="AK20" i="1"/>
  <c r="AL20" i="1" s="1"/>
  <c r="AK17" i="1"/>
  <c r="AL17" i="1" s="1"/>
  <c r="AK14" i="1"/>
  <c r="AL14" i="1" s="1"/>
  <c r="AK10" i="1"/>
  <c r="AL10" i="1" s="1"/>
  <c r="AK8" i="1"/>
  <c r="AL8" i="1" s="1"/>
  <c r="V28" i="1"/>
  <c r="W36" i="1"/>
  <c r="AK83" i="1"/>
  <c r="AL83" i="1" s="1"/>
  <c r="AK52" i="1"/>
  <c r="AL52" i="1" s="1"/>
  <c r="AK39" i="1"/>
  <c r="AL39" i="1" s="1"/>
  <c r="AK6" i="1"/>
  <c r="AL6" i="1" s="1"/>
  <c r="W12" i="1"/>
  <c r="AK87" i="1"/>
  <c r="AL87" i="1" s="1"/>
  <c r="AK86" i="1"/>
  <c r="AL86" i="1" s="1"/>
  <c r="V70" i="1"/>
  <c r="V62" i="1"/>
  <c r="AK97" i="1"/>
  <c r="AL97" i="1" s="1"/>
  <c r="AK92" i="1"/>
  <c r="AL92" i="1" s="1"/>
  <c r="AK91" i="1"/>
  <c r="AL91" i="1" s="1"/>
  <c r="AK90" i="1"/>
  <c r="AL90" i="1" s="1"/>
  <c r="AK89" i="1"/>
  <c r="AL89" i="1" s="1"/>
  <c r="AK70" i="1"/>
  <c r="AL70" i="1" s="1"/>
  <c r="AK62" i="1"/>
  <c r="AL62" i="1" s="1"/>
  <c r="AK61" i="1"/>
  <c r="AL61" i="1" s="1"/>
  <c r="W42" i="1"/>
  <c r="AK56" i="1"/>
  <c r="AL56" i="1" s="1"/>
  <c r="AK54" i="1"/>
  <c r="AL54" i="1" s="1"/>
  <c r="AK53" i="1"/>
  <c r="AL53" i="1" s="1"/>
  <c r="AK45" i="1"/>
  <c r="AL45" i="1" s="1"/>
  <c r="AK44" i="1"/>
  <c r="AL44" i="1" s="1"/>
  <c r="AK43" i="1"/>
  <c r="AL43" i="1" s="1"/>
  <c r="AK42" i="1"/>
  <c r="AL42" i="1" s="1"/>
  <c r="AK41" i="1"/>
  <c r="AL41" i="1" s="1"/>
  <c r="AK34" i="1"/>
  <c r="AL34" i="1" s="1"/>
  <c r="AK29" i="1"/>
  <c r="AL29" i="1" s="1"/>
  <c r="AK27" i="1"/>
  <c r="AL27" i="1" s="1"/>
  <c r="AK24" i="1"/>
  <c r="AL24" i="1" s="1"/>
  <c r="AK5" i="1"/>
  <c r="AL5" i="1" s="1"/>
  <c r="AK25" i="1"/>
  <c r="AK23" i="1"/>
  <c r="AP51" i="1" l="1"/>
  <c r="AP50" i="1"/>
  <c r="AP57" i="1"/>
  <c r="AP75" i="1"/>
  <c r="AP80" i="1"/>
  <c r="AP84" i="1"/>
  <c r="AP85" i="1"/>
  <c r="AP82" i="1"/>
  <c r="AP7" i="1"/>
  <c r="AP16" i="1"/>
  <c r="AP18" i="1"/>
  <c r="AP35" i="1"/>
  <c r="AP40" i="1"/>
  <c r="AQ19" i="1"/>
  <c r="AQ21" i="1"/>
  <c r="AQ26" i="1"/>
  <c r="AQ9" i="1"/>
  <c r="AQ11" i="1"/>
  <c r="AQ46" i="1"/>
  <c r="AQ37" i="1"/>
  <c r="AN62" i="1"/>
  <c r="AN44" i="1"/>
</calcChain>
</file>

<file path=xl/sharedStrings.xml><?xml version="1.0" encoding="utf-8"?>
<sst xmlns="http://schemas.openxmlformats.org/spreadsheetml/2006/main" count="697" uniqueCount="247">
  <si>
    <t>Bangalore Electricity Supply Company (BESCOM)</t>
  </si>
  <si>
    <t>Assessment of Unmetered Sales For the Month of Mar-2025</t>
  </si>
  <si>
    <t>Section : PAVAGADA , Generated on: 05-Apr-2025 14:29:55</t>
  </si>
  <si>
    <t>Sl No.</t>
  </si>
  <si>
    <t>Circle Name</t>
  </si>
  <si>
    <t>Division Name</t>
  </si>
  <si>
    <t>Sub Division Name</t>
  </si>
  <si>
    <t>Station Name</t>
  </si>
  <si>
    <t>Feeder Name</t>
  </si>
  <si>
    <t>Feeder Type</t>
  </si>
  <si>
    <t>Trunk Line</t>
  </si>
  <si>
    <t>Spur Line</t>
  </si>
  <si>
    <t>Total Length (G + H)</t>
  </si>
  <si>
    <t>Total DTC</t>
  </si>
  <si>
    <t>Feeder Code</t>
  </si>
  <si>
    <t>No. of Inst</t>
  </si>
  <si>
    <t>No. of Active Inst</t>
  </si>
  <si>
    <t>No. of Inactive Inst</t>
  </si>
  <si>
    <t>Peak Load in MW</t>
  </si>
  <si>
    <t>IR</t>
  </si>
  <si>
    <t>FR</t>
  </si>
  <si>
    <t>MC</t>
  </si>
  <si>
    <t>MCH MC Units</t>
  </si>
  <si>
    <t>Consumption T=(((P-Q)*R)+S)</t>
  </si>
  <si>
    <t>Imported Energy</t>
  </si>
  <si>
    <t>Exported Energy</t>
  </si>
  <si>
    <t>11 KV Wheeled Energy in  Units</t>
  </si>
  <si>
    <t>11KV Open Access Consumption in Units</t>
  </si>
  <si>
    <t>SRTVP Consumption</t>
  </si>
  <si>
    <t>Total Consumption of the feeder Z=(T+U-V+Y)</t>
  </si>
  <si>
    <t>Allowable lossfor Agri P= 9.5 %*Z)</t>
  </si>
  <si>
    <t>Metered Sales</t>
  </si>
  <si>
    <t>Net Consumption AC=(Z-AA-AB)</t>
  </si>
  <si>
    <t>IP Sets</t>
  </si>
  <si>
    <t>Sanction Load of IP sets in HP</t>
  </si>
  <si>
    <t>Total HP</t>
  </si>
  <si>
    <t>Per HP Average of Agri feeders AG =(AC/AE)</t>
  </si>
  <si>
    <t>considerable Per HP Average of Agri feeders AG =(AC/AE) %</t>
  </si>
  <si>
    <t>1</t>
  </si>
  <si>
    <t>TUMKUR</t>
  </si>
  <si>
    <t>MADHUGIRI</t>
  </si>
  <si>
    <t>PAVAGADA</t>
  </si>
  <si>
    <t>MANGALWADA_66</t>
  </si>
  <si>
    <t>F02- MANGALAWADA</t>
  </si>
  <si>
    <t>AGRI</t>
  </si>
  <si>
    <t>2</t>
  </si>
  <si>
    <t>NAGALMADIKE_66</t>
  </si>
  <si>
    <t>F06-B.K.HALLI</t>
  </si>
  <si>
    <t>3</t>
  </si>
  <si>
    <t>YNHOSKOTE_66</t>
  </si>
  <si>
    <t>F07--BHEMANAKUNTE</t>
  </si>
  <si>
    <t>4</t>
  </si>
  <si>
    <t>PAVAGADA_66</t>
  </si>
  <si>
    <t>F04-BOMMATHALAHALLY</t>
  </si>
  <si>
    <t>5</t>
  </si>
  <si>
    <t>SHYLAPURA_66</t>
  </si>
  <si>
    <t>F08-BUDIBETTA</t>
  </si>
  <si>
    <t>6</t>
  </si>
  <si>
    <t>F02-C.K.PURA</t>
  </si>
  <si>
    <t>7</t>
  </si>
  <si>
    <t>F02-DEVALAKERE</t>
  </si>
  <si>
    <t>8</t>
  </si>
  <si>
    <t>F09-DODDAHALLY</t>
  </si>
  <si>
    <t>9</t>
  </si>
  <si>
    <t>VENKATAPURA_66</t>
  </si>
  <si>
    <t>F03-DOMMATHAMARI</t>
  </si>
  <si>
    <t>10</t>
  </si>
  <si>
    <t>F03-GANGASAGARA</t>
  </si>
  <si>
    <t>11</t>
  </si>
  <si>
    <t>F02-KANIVENAHALLI</t>
  </si>
  <si>
    <t>12</t>
  </si>
  <si>
    <t>F08-HOSADURGA</t>
  </si>
  <si>
    <t>13</t>
  </si>
  <si>
    <t>F01-HUSSAINPURA</t>
  </si>
  <si>
    <t>14</t>
  </si>
  <si>
    <t>F04-JALODU</t>
  </si>
  <si>
    <t>15</t>
  </si>
  <si>
    <t>F01-K.T.HALLI</t>
  </si>
  <si>
    <t>16</t>
  </si>
  <si>
    <t>F02-KODAMADAGU</t>
  </si>
  <si>
    <t>17</t>
  </si>
  <si>
    <t>F06-KOTAGUDDA</t>
  </si>
  <si>
    <t>18</t>
  </si>
  <si>
    <t>F01-KRISHNAPURA</t>
  </si>
  <si>
    <t>19</t>
  </si>
  <si>
    <t>LINGADAHALLI_TMK2_66</t>
  </si>
  <si>
    <t>F08-LINGADAHALLI</t>
  </si>
  <si>
    <t>20</t>
  </si>
  <si>
    <t>F04-MALLAMMANAHALLI</t>
  </si>
  <si>
    <t>21</t>
  </si>
  <si>
    <t>F04-IDLE</t>
  </si>
  <si>
    <t>IDLE</t>
  </si>
  <si>
    <t>22</t>
  </si>
  <si>
    <t>F07--MARIDASANAHALLY</t>
  </si>
  <si>
    <t>23</t>
  </si>
  <si>
    <t>F05-MARUR</t>
  </si>
  <si>
    <t>24</t>
  </si>
  <si>
    <t>F05-NEELAMMANAHALLY</t>
  </si>
  <si>
    <t>25</t>
  </si>
  <si>
    <t>F05-NIDGAL</t>
  </si>
  <si>
    <t>26</t>
  </si>
  <si>
    <t>F07-PALLAVALLI</t>
  </si>
  <si>
    <t>27</t>
  </si>
  <si>
    <t>F01-PAVAGADA</t>
  </si>
  <si>
    <t>MIXED LOAD</t>
  </si>
  <si>
    <t>28</t>
  </si>
  <si>
    <t>F06-CHIKKANAYAKANAHALLI</t>
  </si>
  <si>
    <t>29</t>
  </si>
  <si>
    <t>F04-S.R.PURA</t>
  </si>
  <si>
    <t>30</t>
  </si>
  <si>
    <t>F03-SASALAKUNTE</t>
  </si>
  <si>
    <t>31</t>
  </si>
  <si>
    <t>F01-THIPPAGANAHALLY</t>
  </si>
  <si>
    <t>32</t>
  </si>
  <si>
    <t>F07-VADDREVU</t>
  </si>
  <si>
    <t>33</t>
  </si>
  <si>
    <t>F04-VADANAKALLU</t>
  </si>
  <si>
    <t>34</t>
  </si>
  <si>
    <t>F07-VIRUPASAMUDRA</t>
  </si>
  <si>
    <t>35</t>
  </si>
  <si>
    <t>F03-WATER--SUPPLY</t>
  </si>
  <si>
    <t>WATER WORKS</t>
  </si>
  <si>
    <t>36</t>
  </si>
  <si>
    <t>F02-Y.N.HOSAKOTE</t>
  </si>
  <si>
    <t>37</t>
  </si>
  <si>
    <t>F01- KANNAMEDI</t>
  </si>
  <si>
    <t>38</t>
  </si>
  <si>
    <t>F07-T N BETTA</t>
  </si>
  <si>
    <t>39</t>
  </si>
  <si>
    <t>F08-HANUMASAGARA</t>
  </si>
  <si>
    <t>40</t>
  </si>
  <si>
    <t>F07-MUDDAGANAHALLY</t>
  </si>
  <si>
    <t>41</t>
  </si>
  <si>
    <t>F01-RANGASAMUDRA</t>
  </si>
  <si>
    <t>42</t>
  </si>
  <si>
    <t>F05-C.H.PALYA</t>
  </si>
  <si>
    <t>43</t>
  </si>
  <si>
    <t>F04-GUMMAGATTA</t>
  </si>
  <si>
    <t>44</t>
  </si>
  <si>
    <t>F05-MADAVARAYANAPALYA</t>
  </si>
  <si>
    <t>45</t>
  </si>
  <si>
    <t>F06-GOWDETY</t>
  </si>
  <si>
    <t>46</t>
  </si>
  <si>
    <t>F03-G.T.HALLI</t>
  </si>
  <si>
    <t>47</t>
  </si>
  <si>
    <t>F10-S.N.HALLI</t>
  </si>
  <si>
    <t>48</t>
  </si>
  <si>
    <t>F08-IDLE3</t>
  </si>
  <si>
    <t>49</t>
  </si>
  <si>
    <t>F03-ARASIKERE</t>
  </si>
  <si>
    <t>50</t>
  </si>
  <si>
    <t>F02- S R PALYA</t>
  </si>
  <si>
    <t>51</t>
  </si>
  <si>
    <t>F05-HOSAHALLI</t>
  </si>
  <si>
    <t>52</t>
  </si>
  <si>
    <t>F06-KILARLAHALLI</t>
  </si>
  <si>
    <t>53</t>
  </si>
  <si>
    <t>F12-NJY-BHEEMANAKUNTE</t>
  </si>
  <si>
    <t>NJY</t>
  </si>
  <si>
    <t>54</t>
  </si>
  <si>
    <t>F10-NJY-NIDAGALLU</t>
  </si>
  <si>
    <t>55</t>
  </si>
  <si>
    <t>F09-NJY-R-GOVARDHANGIRI</t>
  </si>
  <si>
    <t>56</t>
  </si>
  <si>
    <t>F11-NJY-KENCHAMMANAHALLI</t>
  </si>
  <si>
    <t>57</t>
  </si>
  <si>
    <t>F11-NJY-UDDAGATTE</t>
  </si>
  <si>
    <t>58</t>
  </si>
  <si>
    <t>F10-NJY ARASIKERE</t>
  </si>
  <si>
    <t>59</t>
  </si>
  <si>
    <t>F11-NJY YETTINAHALLI</t>
  </si>
  <si>
    <t>60</t>
  </si>
  <si>
    <t>F10-NJY B.HOSAHALLI</t>
  </si>
  <si>
    <t>61</t>
  </si>
  <si>
    <t>F12-NJY GUJJUNODU</t>
  </si>
  <si>
    <t>62</t>
  </si>
  <si>
    <t>F09-NJY BELLIBATLU</t>
  </si>
  <si>
    <t>63</t>
  </si>
  <si>
    <t>F11-NJY PONNASAMUDRA</t>
  </si>
  <si>
    <t>64</t>
  </si>
  <si>
    <t>F10-NJY VALLURU</t>
  </si>
  <si>
    <t>65</t>
  </si>
  <si>
    <t>F08-NJY VENKATAPURA</t>
  </si>
  <si>
    <t>66</t>
  </si>
  <si>
    <t>F09-NJY C K PURA</t>
  </si>
  <si>
    <t>67</t>
  </si>
  <si>
    <t>F09-BYADNUR NJY</t>
  </si>
  <si>
    <t>68</t>
  </si>
  <si>
    <t>F10-BUDDAREDDY HALLI NJY</t>
  </si>
  <si>
    <t>69</t>
  </si>
  <si>
    <t>F11-RYAPTE NJY</t>
  </si>
  <si>
    <t>70</t>
  </si>
  <si>
    <t>F09-BHOOPUR NJY</t>
  </si>
  <si>
    <t>71</t>
  </si>
  <si>
    <t>F11-HOSADURGA NJY</t>
  </si>
  <si>
    <t>72</t>
  </si>
  <si>
    <t>F08-BYRAPURA</t>
  </si>
  <si>
    <t>73</t>
  </si>
  <si>
    <t>F09-JAJURAYANAHALLI NJY</t>
  </si>
  <si>
    <t>74</t>
  </si>
  <si>
    <t>F12-KODAMADUGU NJY</t>
  </si>
  <si>
    <t>75</t>
  </si>
  <si>
    <t>F04 GUMMAGATTA</t>
  </si>
  <si>
    <t>76</t>
  </si>
  <si>
    <t>F06 HANUMANTHANAHALLI</t>
  </si>
  <si>
    <t>77</t>
  </si>
  <si>
    <t>F02 S R PALYA</t>
  </si>
  <si>
    <t>78</t>
  </si>
  <si>
    <t>F06-HANUMANTHANAHALLI</t>
  </si>
  <si>
    <t>79</t>
  </si>
  <si>
    <t>F12-KHB COLONY</t>
  </si>
  <si>
    <t>DOMESTIC</t>
  </si>
  <si>
    <t>80</t>
  </si>
  <si>
    <t>PAVAGADA_220</t>
  </si>
  <si>
    <t>F04-SINGAREDDYHALLY</t>
  </si>
  <si>
    <t>81</t>
  </si>
  <si>
    <t>F03-DODDAHATTI NJY</t>
  </si>
  <si>
    <t>82</t>
  </si>
  <si>
    <t>F02-ARLAHALLY</t>
  </si>
  <si>
    <t>83</t>
  </si>
  <si>
    <t>F01-NALIGANAHALLY</t>
  </si>
  <si>
    <t>84</t>
  </si>
  <si>
    <t>F17- H.T STONE CRUSHER</t>
  </si>
  <si>
    <t>INDUSTRIAL</t>
  </si>
  <si>
    <t>85</t>
  </si>
  <si>
    <t>C K PURA_66</t>
  </si>
  <si>
    <t>F06-KANNAMEDI</t>
  </si>
  <si>
    <t>86</t>
  </si>
  <si>
    <t>F02-DAVADABETTA</t>
  </si>
  <si>
    <t>87</t>
  </si>
  <si>
    <t xml:space="preserve">F07-KILARLAHALLI </t>
  </si>
  <si>
    <t>88</t>
  </si>
  <si>
    <t>F05-C K PURA NJY</t>
  </si>
  <si>
    <t>89</t>
  </si>
  <si>
    <t>F08- KURUBARA PALYA</t>
  </si>
  <si>
    <t>90</t>
  </si>
  <si>
    <t>KILARLAHALLI_66</t>
  </si>
  <si>
    <t>F03- CHITTHAGANAHALLI NJY</t>
  </si>
  <si>
    <t>91</t>
  </si>
  <si>
    <t xml:space="preserve">F04- KRISHNAGIRI </t>
  </si>
  <si>
    <t>92</t>
  </si>
  <si>
    <t>F12-CHINAMMANAHALLI</t>
  </si>
  <si>
    <t>93</t>
  </si>
  <si>
    <t>F12 CHINNAMMANAHALLI</t>
  </si>
  <si>
    <t>94</t>
  </si>
  <si>
    <t>F13-THIRUMANI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</si>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</sst>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3" xfId="0" applyFont="1" applyFill="1" applyBorder="1" applyAlignment="1">
      <alignment wrapText="1"/>
    </xf>
    <xf numFmtId="0" fontId="0" fillId="2" borderId="4" xfId="0" applyFill="1" applyBorder="1"/>
    <xf numFmtId="0" fontId="0" fillId="2" borderId="0" xfId="0" applyFill="1"/>
    <xf numFmtId="0" fontId="0" fillId="0" borderId="4" xfId="0" applyBorder="1"/>
    <xf numFmtId="0" fontId="2" fillId="2" borderId="4" xfId="0" applyFont="1" applyFill="1" applyBorder="1"/>
    <xf numFmtId="0" fontId="0" fillId="3" borderId="0" xfId="0" applyFill="1"/>
    <xf numFmtId="1" fontId="0" fillId="3" borderId="0" xfId="0" applyNumberFormat="1" applyFill="1"/>
    <xf numFmtId="0" fontId="0" fillId="3" borderId="0" xfId="0" applyFill="1" applyAlignment="1">
      <alignment wrapText="1"/>
    </xf>
    <xf numFmtId="1" fontId="0" fillId="3" borderId="0" xfId="0" applyNumberFormat="1" applyFill="1" applyAlignment="1">
      <alignment wrapText="1"/>
    </xf>
    <xf numFmtId="1" fontId="2" fillId="3" borderId="0" xfId="0" applyNumberFormat="1" applyFont="1" applyFill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2" borderId="5" xfId="0" applyFill="1" applyBorder="1"/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5"/>
  <sheetViews>
    <sheetView tabSelected="1" zoomScale="80" zoomScaleNormal="80" workbookViewId="0">
      <selection activeCell="AB18" sqref="AB18"/>
    </sheetView>
  </sheetViews>
  <sheetFormatPr defaultRowHeight="15" x14ac:dyDescent="0.25"/>
  <cols>
    <col min="1" max="1" width="6.85546875" style="6" customWidth="1"/>
    <col min="2" max="2" width="11.28515625" style="6" hidden="1" customWidth="1"/>
    <col min="3" max="3" width="13.28515625" style="6" hidden="1" customWidth="1"/>
    <col min="4" max="4" width="17" style="6" hidden="1" customWidth="1"/>
    <col min="5" max="5" width="23.140625" style="6" customWidth="1"/>
    <col min="6" max="6" width="28.140625" style="6" customWidth="1"/>
    <col min="7" max="7" width="14.28515625" style="6" customWidth="1"/>
    <col min="8" max="8" width="9.85546875" style="6" hidden="1" customWidth="1"/>
    <col min="9" max="9" width="9.140625" style="6" hidden="1" customWidth="1"/>
    <col min="10" max="10" width="18.140625" style="6" hidden="1" customWidth="1"/>
    <col min="11" max="11" width="9.140625" style="6" hidden="1" customWidth="1"/>
    <col min="12" max="12" width="16.42578125" style="6" hidden="1" customWidth="1"/>
    <col min="13" max="13" width="9.85546875" style="6" hidden="1" customWidth="1"/>
    <col min="14" max="14" width="15.7109375" style="6" customWidth="1"/>
    <col min="15" max="15" width="17.140625" style="6" hidden="1" customWidth="1"/>
    <col min="16" max="16" width="16" style="6" hidden="1" customWidth="1"/>
    <col min="17" max="19" width="9.140625" style="6" customWidth="1"/>
    <col min="20" max="20" width="8.5703125" style="6" hidden="1" customWidth="1"/>
    <col min="21" max="21" width="12.42578125" style="6" customWidth="1"/>
    <col min="22" max="22" width="12.140625" style="3" bestFit="1" customWidth="1"/>
    <col min="23" max="23" width="15.140625" style="3" customWidth="1"/>
    <col min="24" max="25" width="9.140625" style="6" customWidth="1"/>
    <col min="26" max="26" width="9.140625" style="3" customWidth="1"/>
    <col min="27" max="27" width="9.140625" style="6" customWidth="1"/>
    <col min="28" max="28" width="17.42578125" style="6" customWidth="1"/>
    <col min="29" max="29" width="13.28515625" style="6" customWidth="1"/>
    <col min="30" max="30" width="18.85546875" style="6" customWidth="1"/>
    <col min="31" max="31" width="9.140625" style="6" customWidth="1"/>
    <col min="32" max="32" width="15.28515625" style="6" customWidth="1"/>
    <col min="33" max="33" width="10" style="6" customWidth="1"/>
    <col min="34" max="34" width="15.42578125" style="6" customWidth="1"/>
    <col min="35" max="35" width="14.28515625" style="6" customWidth="1"/>
    <col min="36" max="37" width="0" style="6" hidden="1" customWidth="1"/>
    <col min="38" max="38" width="0" style="7" hidden="1" customWidth="1"/>
    <col min="39" max="41" width="0" style="6" hidden="1" customWidth="1"/>
    <col min="42" max="42" width="0" style="7" hidden="1" customWidth="1"/>
    <col min="43" max="45" width="0" style="6" hidden="1" customWidth="1"/>
    <col min="46" max="16384" width="9.140625" style="6"/>
  </cols>
  <sheetData>
    <row r="1" spans="1:43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</row>
    <row r="2" spans="1:43" ht="10.5" customHeight="1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1:43" hidden="1" x14ac:dyDescent="0.25">
      <c r="A3" s="17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L3" s="6"/>
      <c r="AP3" s="6"/>
    </row>
    <row r="4" spans="1:43" s="8" customFormat="1" ht="105" x14ac:dyDescent="0.25">
      <c r="A4" s="11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12" t="s">
        <v>17</v>
      </c>
      <c r="P4" s="12" t="s">
        <v>18</v>
      </c>
      <c r="Q4" s="12" t="s">
        <v>19</v>
      </c>
      <c r="R4" s="12" t="s">
        <v>20</v>
      </c>
      <c r="S4" s="12" t="s">
        <v>21</v>
      </c>
      <c r="T4" s="12" t="s">
        <v>22</v>
      </c>
      <c r="U4" s="12" t="s">
        <v>23</v>
      </c>
      <c r="V4" s="1" t="s">
        <v>24</v>
      </c>
      <c r="W4" s="1" t="s">
        <v>25</v>
      </c>
      <c r="X4" s="12" t="s">
        <v>26</v>
      </c>
      <c r="Y4" s="12" t="s">
        <v>27</v>
      </c>
      <c r="Z4" s="1" t="s">
        <v>28</v>
      </c>
      <c r="AA4" s="12" t="s">
        <v>29</v>
      </c>
      <c r="AB4" s="12" t="s">
        <v>30</v>
      </c>
      <c r="AC4" s="12" t="s">
        <v>31</v>
      </c>
      <c r="AD4" s="12" t="s">
        <v>32</v>
      </c>
      <c r="AE4" s="12" t="s">
        <v>33</v>
      </c>
      <c r="AF4" s="12" t="s">
        <v>34</v>
      </c>
      <c r="AG4" s="12" t="s">
        <v>35</v>
      </c>
      <c r="AH4" s="12" t="s">
        <v>36</v>
      </c>
      <c r="AI4" s="13" t="s">
        <v>37</v>
      </c>
      <c r="AL4" s="9"/>
      <c r="AP4" s="10" t="s">
        <v>246</v>
      </c>
    </row>
    <row r="5" spans="1:43" x14ac:dyDescent="0.25">
      <c r="A5" s="4" t="s">
        <v>227</v>
      </c>
      <c r="B5" s="4" t="s">
        <v>39</v>
      </c>
      <c r="C5" s="4" t="s">
        <v>40</v>
      </c>
      <c r="D5" s="4" t="s">
        <v>41</v>
      </c>
      <c r="E5" s="4" t="s">
        <v>225</v>
      </c>
      <c r="F5" s="4" t="s">
        <v>228</v>
      </c>
      <c r="G5" s="4" t="s">
        <v>44</v>
      </c>
      <c r="H5" s="4">
        <v>0</v>
      </c>
      <c r="I5" s="4">
        <v>0</v>
      </c>
      <c r="J5" s="4">
        <v>0</v>
      </c>
      <c r="K5" s="4">
        <v>0</v>
      </c>
      <c r="L5" s="4">
        <v>1320306909010101</v>
      </c>
      <c r="M5" s="4">
        <v>241</v>
      </c>
      <c r="N5" s="4">
        <v>235</v>
      </c>
      <c r="O5" s="4">
        <v>6</v>
      </c>
      <c r="P5" s="4">
        <v>0</v>
      </c>
      <c r="Q5" s="4">
        <v>3847</v>
      </c>
      <c r="R5" s="4">
        <v>4254.7</v>
      </c>
      <c r="S5" s="4">
        <v>1000</v>
      </c>
      <c r="T5" s="4">
        <v>0</v>
      </c>
      <c r="U5" s="4">
        <v>407700</v>
      </c>
      <c r="V5" s="2">
        <v>84700</v>
      </c>
      <c r="W5" s="2">
        <v>0</v>
      </c>
      <c r="X5" s="4">
        <v>0</v>
      </c>
      <c r="Y5" s="4">
        <v>0</v>
      </c>
      <c r="Z5" s="2">
        <v>0</v>
      </c>
      <c r="AA5" s="4">
        <v>407700</v>
      </c>
      <c r="AB5" s="4">
        <v>38731.5</v>
      </c>
      <c r="AC5" s="4">
        <v>0</v>
      </c>
      <c r="AD5" s="4">
        <v>368968.5</v>
      </c>
      <c r="AE5" s="4">
        <v>234</v>
      </c>
      <c r="AF5" s="4">
        <v>2340</v>
      </c>
      <c r="AG5" s="4">
        <v>2350</v>
      </c>
      <c r="AH5" s="4">
        <v>157.679</v>
      </c>
      <c r="AI5" s="4">
        <v>157.679</v>
      </c>
      <c r="AK5" s="6">
        <f t="shared" ref="AK5:AK11" si="0">200-AH5</f>
        <v>42.320999999999998</v>
      </c>
      <c r="AL5" s="6">
        <f t="shared" ref="AL5:AL11" si="1">AK5*AF5</f>
        <v>99031.14</v>
      </c>
      <c r="AP5" s="6"/>
    </row>
    <row r="6" spans="1:43" x14ac:dyDescent="0.25">
      <c r="A6" s="4" t="s">
        <v>72</v>
      </c>
      <c r="B6" s="4" t="s">
        <v>39</v>
      </c>
      <c r="C6" s="4" t="s">
        <v>40</v>
      </c>
      <c r="D6" s="4" t="s">
        <v>41</v>
      </c>
      <c r="E6" s="4" t="s">
        <v>46</v>
      </c>
      <c r="F6" s="4" t="s">
        <v>73</v>
      </c>
      <c r="G6" s="4" t="s">
        <v>44</v>
      </c>
      <c r="H6" s="4">
        <v>0</v>
      </c>
      <c r="I6" s="4">
        <v>0</v>
      </c>
      <c r="J6" s="4">
        <v>0</v>
      </c>
      <c r="K6" s="4">
        <v>0</v>
      </c>
      <c r="L6" s="4">
        <v>1320306907010101</v>
      </c>
      <c r="M6" s="4">
        <v>418</v>
      </c>
      <c r="N6" s="4">
        <v>414</v>
      </c>
      <c r="O6" s="4">
        <v>4</v>
      </c>
      <c r="P6" s="4">
        <v>0</v>
      </c>
      <c r="Q6" s="4">
        <v>785.52099999999996</v>
      </c>
      <c r="R6" s="4">
        <v>814.928</v>
      </c>
      <c r="S6" s="4">
        <v>20000</v>
      </c>
      <c r="T6" s="4">
        <v>0</v>
      </c>
      <c r="U6" s="4">
        <v>588140</v>
      </c>
      <c r="V6" s="2">
        <v>0</v>
      </c>
      <c r="W6" s="2">
        <v>43000</v>
      </c>
      <c r="X6" s="4">
        <v>0</v>
      </c>
      <c r="Y6" s="4">
        <v>0</v>
      </c>
      <c r="Z6" s="2">
        <v>0</v>
      </c>
      <c r="AA6" s="4">
        <v>588140</v>
      </c>
      <c r="AB6" s="4">
        <v>55873.3</v>
      </c>
      <c r="AC6" s="4">
        <v>1355</v>
      </c>
      <c r="AD6" s="4">
        <v>530911.69999999995</v>
      </c>
      <c r="AE6" s="4">
        <v>343</v>
      </c>
      <c r="AF6" s="4">
        <v>2438.5</v>
      </c>
      <c r="AG6" s="4">
        <v>2540.9929999999999</v>
      </c>
      <c r="AH6" s="4">
        <v>217.721</v>
      </c>
      <c r="AI6" s="4">
        <v>200</v>
      </c>
      <c r="AK6" s="6">
        <f t="shared" si="0"/>
        <v>-17.721000000000004</v>
      </c>
      <c r="AL6" s="7">
        <f t="shared" si="1"/>
        <v>-43212.658500000012</v>
      </c>
      <c r="AP6" s="6"/>
    </row>
    <row r="7" spans="1:43" x14ac:dyDescent="0.25">
      <c r="A7" s="4" t="s">
        <v>219</v>
      </c>
      <c r="B7" s="4" t="s">
        <v>39</v>
      </c>
      <c r="C7" s="4" t="s">
        <v>40</v>
      </c>
      <c r="D7" s="4" t="s">
        <v>41</v>
      </c>
      <c r="E7" s="4" t="s">
        <v>213</v>
      </c>
      <c r="F7" s="4" t="s">
        <v>220</v>
      </c>
      <c r="G7" s="4" t="s">
        <v>44</v>
      </c>
      <c r="H7" s="4">
        <v>0</v>
      </c>
      <c r="I7" s="4">
        <v>0</v>
      </c>
      <c r="J7" s="4">
        <v>0</v>
      </c>
      <c r="K7" s="4">
        <v>0</v>
      </c>
      <c r="L7" s="4">
        <v>1320306908010101</v>
      </c>
      <c r="M7" s="4">
        <v>458</v>
      </c>
      <c r="N7" s="4">
        <v>435</v>
      </c>
      <c r="O7" s="4">
        <v>23</v>
      </c>
      <c r="P7" s="4">
        <v>0</v>
      </c>
      <c r="Q7" s="4">
        <v>6225.7</v>
      </c>
      <c r="R7" s="4">
        <v>6401.6</v>
      </c>
      <c r="S7" s="4">
        <v>2000</v>
      </c>
      <c r="T7" s="4">
        <v>0</v>
      </c>
      <c r="U7" s="4">
        <v>351800</v>
      </c>
      <c r="V7" s="2">
        <f>11300</f>
        <v>11300</v>
      </c>
      <c r="W7" s="2">
        <v>0</v>
      </c>
      <c r="X7" s="4">
        <v>0</v>
      </c>
      <c r="Y7" s="4">
        <v>0</v>
      </c>
      <c r="Z7" s="2">
        <v>0</v>
      </c>
      <c r="AA7" s="4">
        <v>362050</v>
      </c>
      <c r="AB7" s="4">
        <v>34394.75</v>
      </c>
      <c r="AC7" s="4">
        <v>1253</v>
      </c>
      <c r="AD7" s="4">
        <v>326402.25</v>
      </c>
      <c r="AE7" s="4">
        <v>376</v>
      </c>
      <c r="AF7" s="4">
        <v>3760</v>
      </c>
      <c r="AG7" s="4">
        <v>3808.0479999999998</v>
      </c>
      <c r="AH7" s="4">
        <v>86.808999999999997</v>
      </c>
      <c r="AI7" s="4">
        <v>86.808999999999997</v>
      </c>
      <c r="AK7" s="6">
        <f t="shared" si="0"/>
        <v>113.191</v>
      </c>
      <c r="AL7" s="6">
        <f t="shared" si="1"/>
        <v>425598.16000000003</v>
      </c>
      <c r="AN7" s="6">
        <f>AB7/9.5</f>
        <v>3620.5</v>
      </c>
      <c r="AO7" s="6">
        <f>5*AN7</f>
        <v>18102.5</v>
      </c>
      <c r="AP7" s="7">
        <f>AL7+AO7</f>
        <v>443700.66000000003</v>
      </c>
    </row>
    <row r="8" spans="1:43" x14ac:dyDescent="0.25">
      <c r="A8" s="4" t="s">
        <v>78</v>
      </c>
      <c r="B8" s="4" t="s">
        <v>39</v>
      </c>
      <c r="C8" s="4" t="s">
        <v>40</v>
      </c>
      <c r="D8" s="4" t="s">
        <v>41</v>
      </c>
      <c r="E8" s="4" t="s">
        <v>46</v>
      </c>
      <c r="F8" s="4" t="s">
        <v>79</v>
      </c>
      <c r="G8" s="4" t="s">
        <v>44</v>
      </c>
      <c r="H8" s="4">
        <v>0</v>
      </c>
      <c r="I8" s="4">
        <v>0</v>
      </c>
      <c r="J8" s="4">
        <v>0</v>
      </c>
      <c r="K8" s="4">
        <v>0</v>
      </c>
      <c r="L8" s="4">
        <v>1320306907010102</v>
      </c>
      <c r="M8" s="4">
        <v>332</v>
      </c>
      <c r="N8" s="4">
        <v>259</v>
      </c>
      <c r="O8" s="4">
        <v>73</v>
      </c>
      <c r="P8" s="4">
        <v>0</v>
      </c>
      <c r="Q8" s="4">
        <v>653.40700000000004</v>
      </c>
      <c r="R8" s="4">
        <v>678.28399999999999</v>
      </c>
      <c r="S8" s="4">
        <v>20000</v>
      </c>
      <c r="T8" s="4">
        <v>0</v>
      </c>
      <c r="U8" s="4">
        <v>497540</v>
      </c>
      <c r="V8" s="2">
        <v>0</v>
      </c>
      <c r="W8" s="2">
        <v>45000</v>
      </c>
      <c r="X8" s="4">
        <v>0</v>
      </c>
      <c r="Y8" s="4">
        <v>0</v>
      </c>
      <c r="Z8" s="2">
        <v>0</v>
      </c>
      <c r="AA8" s="4">
        <v>497540</v>
      </c>
      <c r="AB8" s="4">
        <v>47266.3</v>
      </c>
      <c r="AC8" s="4">
        <v>200</v>
      </c>
      <c r="AD8" s="4">
        <v>450073.7</v>
      </c>
      <c r="AE8" s="4">
        <v>258</v>
      </c>
      <c r="AF8" s="4">
        <v>2025.7</v>
      </c>
      <c r="AG8" s="4">
        <v>2035.7</v>
      </c>
      <c r="AH8" s="4">
        <v>222.18199999999999</v>
      </c>
      <c r="AI8" s="4">
        <v>200</v>
      </c>
      <c r="AK8" s="6">
        <f t="shared" si="0"/>
        <v>-22.181999999999988</v>
      </c>
      <c r="AL8" s="7">
        <f t="shared" si="1"/>
        <v>-44934.07739999998</v>
      </c>
      <c r="AP8" s="6"/>
    </row>
    <row r="9" spans="1:43" x14ac:dyDescent="0.25">
      <c r="A9" s="4" t="s">
        <v>76</v>
      </c>
      <c r="B9" s="4" t="s">
        <v>39</v>
      </c>
      <c r="C9" s="4" t="s">
        <v>40</v>
      </c>
      <c r="D9" s="4" t="s">
        <v>41</v>
      </c>
      <c r="E9" s="4" t="s">
        <v>55</v>
      </c>
      <c r="F9" s="4" t="s">
        <v>77</v>
      </c>
      <c r="G9" s="4" t="s">
        <v>44</v>
      </c>
      <c r="H9" s="4">
        <v>0</v>
      </c>
      <c r="I9" s="4">
        <v>0</v>
      </c>
      <c r="J9" s="4">
        <v>0</v>
      </c>
      <c r="K9" s="4">
        <v>0</v>
      </c>
      <c r="L9" s="4">
        <v>1320306901010101</v>
      </c>
      <c r="M9" s="4">
        <v>456</v>
      </c>
      <c r="N9" s="4">
        <v>456</v>
      </c>
      <c r="O9" s="4">
        <v>0</v>
      </c>
      <c r="P9" s="4">
        <v>0</v>
      </c>
      <c r="Q9" s="4">
        <v>899.36699999999996</v>
      </c>
      <c r="R9" s="4">
        <v>927.96699999999998</v>
      </c>
      <c r="S9" s="4">
        <v>30000</v>
      </c>
      <c r="T9" s="4">
        <v>0</v>
      </c>
      <c r="U9" s="4">
        <v>858000</v>
      </c>
      <c r="V9" s="2">
        <v>27000</v>
      </c>
      <c r="W9" s="2">
        <v>0</v>
      </c>
      <c r="X9" s="4">
        <v>0</v>
      </c>
      <c r="Y9" s="4">
        <v>0</v>
      </c>
      <c r="Z9" s="2">
        <v>0</v>
      </c>
      <c r="AA9" s="4">
        <v>858000</v>
      </c>
      <c r="AB9" s="4">
        <v>81510</v>
      </c>
      <c r="AC9" s="4">
        <v>151</v>
      </c>
      <c r="AD9" s="4">
        <v>776339</v>
      </c>
      <c r="AE9" s="4">
        <v>453</v>
      </c>
      <c r="AF9" s="4">
        <v>3805</v>
      </c>
      <c r="AG9" s="4">
        <v>3807.547</v>
      </c>
      <c r="AH9" s="4">
        <v>204.03100000000001</v>
      </c>
      <c r="AI9" s="4">
        <v>200</v>
      </c>
      <c r="AK9" s="6">
        <f t="shared" si="0"/>
        <v>-4.0310000000000059</v>
      </c>
      <c r="AL9" s="7">
        <f t="shared" si="1"/>
        <v>-15337.955000000022</v>
      </c>
      <c r="AN9" s="6">
        <f>AB9/9.5</f>
        <v>8580</v>
      </c>
      <c r="AO9" s="6">
        <f>AN9*5</f>
        <v>42900</v>
      </c>
      <c r="AP9" s="6"/>
      <c r="AQ9" s="7">
        <f>AL9+AO9</f>
        <v>27562.044999999976</v>
      </c>
    </row>
    <row r="10" spans="1:43" x14ac:dyDescent="0.25">
      <c r="A10" s="4" t="s">
        <v>107</v>
      </c>
      <c r="B10" s="4" t="s">
        <v>39</v>
      </c>
      <c r="C10" s="4" t="s">
        <v>40</v>
      </c>
      <c r="D10" s="4" t="s">
        <v>41</v>
      </c>
      <c r="E10" s="4" t="s">
        <v>46</v>
      </c>
      <c r="F10" s="4" t="s">
        <v>108</v>
      </c>
      <c r="G10" s="4" t="s">
        <v>44</v>
      </c>
      <c r="H10" s="4">
        <v>0</v>
      </c>
      <c r="I10" s="4">
        <v>0</v>
      </c>
      <c r="J10" s="4">
        <v>0</v>
      </c>
      <c r="K10" s="4">
        <v>0</v>
      </c>
      <c r="L10" s="4">
        <v>1320306907010104</v>
      </c>
      <c r="M10" s="4">
        <v>518</v>
      </c>
      <c r="N10" s="4">
        <v>506</v>
      </c>
      <c r="O10" s="4">
        <v>12</v>
      </c>
      <c r="P10" s="4">
        <v>0</v>
      </c>
      <c r="Q10" s="4">
        <v>970.82399999999996</v>
      </c>
      <c r="R10" s="4">
        <v>1000.7430000000001</v>
      </c>
      <c r="S10" s="4">
        <v>20000</v>
      </c>
      <c r="T10" s="4">
        <v>0</v>
      </c>
      <c r="U10" s="4">
        <v>598380</v>
      </c>
      <c r="V10" s="2">
        <f>43000+45000</f>
        <v>88000</v>
      </c>
      <c r="W10" s="2">
        <v>0</v>
      </c>
      <c r="X10" s="4">
        <v>0</v>
      </c>
      <c r="Y10" s="4">
        <v>0</v>
      </c>
      <c r="Z10" s="2">
        <v>0</v>
      </c>
      <c r="AA10" s="4">
        <v>598380</v>
      </c>
      <c r="AB10" s="4">
        <v>56846.1</v>
      </c>
      <c r="AC10" s="4">
        <v>5956</v>
      </c>
      <c r="AD10" s="4">
        <v>535577.9</v>
      </c>
      <c r="AE10" s="4">
        <v>500</v>
      </c>
      <c r="AF10" s="4">
        <v>3607</v>
      </c>
      <c r="AG10" s="4">
        <v>3635.0210000000002</v>
      </c>
      <c r="AH10" s="4">
        <v>148.483</v>
      </c>
      <c r="AI10" s="4">
        <v>148.483</v>
      </c>
      <c r="AK10" s="6">
        <f t="shared" si="0"/>
        <v>51.516999999999996</v>
      </c>
      <c r="AL10" s="7">
        <f t="shared" si="1"/>
        <v>185821.81899999999</v>
      </c>
      <c r="AP10" s="6"/>
    </row>
    <row r="11" spans="1:43" x14ac:dyDescent="0.25">
      <c r="A11" s="4" t="s">
        <v>59</v>
      </c>
      <c r="B11" s="4" t="s">
        <v>39</v>
      </c>
      <c r="C11" s="4" t="s">
        <v>40</v>
      </c>
      <c r="D11" s="4" t="s">
        <v>41</v>
      </c>
      <c r="E11" s="4" t="s">
        <v>55</v>
      </c>
      <c r="F11" s="4" t="s">
        <v>60</v>
      </c>
      <c r="G11" s="4" t="s">
        <v>44</v>
      </c>
      <c r="H11" s="4">
        <v>0</v>
      </c>
      <c r="I11" s="4">
        <v>0</v>
      </c>
      <c r="J11" s="4">
        <v>0</v>
      </c>
      <c r="K11" s="4">
        <v>0</v>
      </c>
      <c r="L11" s="4">
        <v>1320306901010102</v>
      </c>
      <c r="M11" s="4">
        <v>403</v>
      </c>
      <c r="N11" s="4">
        <v>401</v>
      </c>
      <c r="O11" s="4">
        <v>2</v>
      </c>
      <c r="P11" s="4">
        <v>0</v>
      </c>
      <c r="Q11" s="4">
        <v>851.43799999999999</v>
      </c>
      <c r="R11" s="4">
        <v>870.15200000000004</v>
      </c>
      <c r="S11" s="4">
        <v>30000</v>
      </c>
      <c r="T11" s="4">
        <v>0</v>
      </c>
      <c r="U11" s="4">
        <v>561420</v>
      </c>
      <c r="V11" s="2">
        <v>160000</v>
      </c>
      <c r="W11" s="2">
        <v>0</v>
      </c>
      <c r="X11" s="4">
        <v>0</v>
      </c>
      <c r="Y11" s="4">
        <v>0</v>
      </c>
      <c r="Z11" s="2">
        <v>0</v>
      </c>
      <c r="AA11" s="4">
        <v>561420</v>
      </c>
      <c r="AB11" s="4">
        <v>53334.9</v>
      </c>
      <c r="AC11" s="4">
        <v>719</v>
      </c>
      <c r="AD11" s="4">
        <v>507366.1</v>
      </c>
      <c r="AE11" s="4">
        <v>368</v>
      </c>
      <c r="AF11" s="4">
        <v>3197</v>
      </c>
      <c r="AG11" s="4">
        <v>3200.0030000000002</v>
      </c>
      <c r="AH11" s="4">
        <v>158.70099999999999</v>
      </c>
      <c r="AI11" s="4">
        <v>158.70099999999999</v>
      </c>
      <c r="AK11" s="6">
        <f t="shared" si="0"/>
        <v>41.299000000000007</v>
      </c>
      <c r="AL11" s="7">
        <f t="shared" si="1"/>
        <v>132032.90300000002</v>
      </c>
      <c r="AN11" s="6">
        <f>AB11/9.5</f>
        <v>5614.2</v>
      </c>
      <c r="AO11" s="6">
        <f>AN11*5</f>
        <v>28071</v>
      </c>
      <c r="AP11" s="6"/>
      <c r="AQ11" s="7">
        <f>AL11+AO11</f>
        <v>160103.90300000002</v>
      </c>
    </row>
    <row r="12" spans="1:43" x14ac:dyDescent="0.25">
      <c r="A12" s="4" t="s">
        <v>215</v>
      </c>
      <c r="B12" s="4" t="s">
        <v>39</v>
      </c>
      <c r="C12" s="4" t="s">
        <v>40</v>
      </c>
      <c r="D12" s="4" t="s">
        <v>41</v>
      </c>
      <c r="E12" s="4" t="s">
        <v>213</v>
      </c>
      <c r="F12" s="4" t="s">
        <v>216</v>
      </c>
      <c r="G12" s="4" t="s">
        <v>158</v>
      </c>
      <c r="H12" s="4">
        <v>0</v>
      </c>
      <c r="I12" s="4">
        <v>0</v>
      </c>
      <c r="J12" s="4">
        <v>0</v>
      </c>
      <c r="K12" s="4">
        <v>0</v>
      </c>
      <c r="L12" s="4">
        <v>1320306908010103</v>
      </c>
      <c r="M12" s="4">
        <v>1927</v>
      </c>
      <c r="N12" s="4">
        <v>1368</v>
      </c>
      <c r="O12" s="4">
        <v>559</v>
      </c>
      <c r="P12" s="4">
        <v>0</v>
      </c>
      <c r="Q12" s="4">
        <v>4535.6000000000004</v>
      </c>
      <c r="R12" s="4">
        <v>4611</v>
      </c>
      <c r="S12" s="4">
        <v>2000</v>
      </c>
      <c r="T12" s="4">
        <v>0</v>
      </c>
      <c r="U12" s="4">
        <v>150800</v>
      </c>
      <c r="V12" s="2">
        <v>0</v>
      </c>
      <c r="W12" s="2">
        <f>10250+1050</f>
        <v>11300</v>
      </c>
      <c r="X12" s="4">
        <v>0</v>
      </c>
      <c r="Y12" s="4">
        <v>0</v>
      </c>
      <c r="Z12" s="2">
        <v>0</v>
      </c>
      <c r="AA12" s="4">
        <v>140550</v>
      </c>
      <c r="AB12" s="4">
        <v>0</v>
      </c>
      <c r="AC12" s="4">
        <v>126210</v>
      </c>
      <c r="AD12" s="4">
        <v>14340</v>
      </c>
      <c r="AE12" s="4">
        <v>0</v>
      </c>
      <c r="AF12" s="4">
        <v>0</v>
      </c>
      <c r="AG12" s="4">
        <v>1075.2670000000001</v>
      </c>
      <c r="AH12" s="4">
        <v>0</v>
      </c>
      <c r="AI12" s="4">
        <v>0</v>
      </c>
      <c r="AL12" s="6"/>
      <c r="AP12" s="6"/>
    </row>
    <row r="13" spans="1:43" x14ac:dyDescent="0.25">
      <c r="A13" s="4" t="s">
        <v>63</v>
      </c>
      <c r="B13" s="4" t="s">
        <v>39</v>
      </c>
      <c r="C13" s="4" t="s">
        <v>40</v>
      </c>
      <c r="D13" s="4" t="s">
        <v>41</v>
      </c>
      <c r="E13" s="4" t="s">
        <v>64</v>
      </c>
      <c r="F13" s="4" t="s">
        <v>65</v>
      </c>
      <c r="G13" s="4" t="s">
        <v>44</v>
      </c>
      <c r="H13" s="4">
        <v>0</v>
      </c>
      <c r="I13" s="4">
        <v>0</v>
      </c>
      <c r="J13" s="4">
        <v>0</v>
      </c>
      <c r="K13" s="4">
        <v>0</v>
      </c>
      <c r="L13" s="4">
        <v>1320306904020303</v>
      </c>
      <c r="M13" s="4">
        <v>270</v>
      </c>
      <c r="N13" s="4">
        <v>262</v>
      </c>
      <c r="O13" s="4">
        <v>8</v>
      </c>
      <c r="P13" s="4">
        <v>0</v>
      </c>
      <c r="Q13" s="4">
        <v>392.565</v>
      </c>
      <c r="R13" s="4">
        <v>403.90199999999999</v>
      </c>
      <c r="S13" s="4">
        <v>20000</v>
      </c>
      <c r="T13" s="4">
        <v>0</v>
      </c>
      <c r="U13" s="4">
        <v>226740</v>
      </c>
      <c r="V13" s="2">
        <v>150000</v>
      </c>
      <c r="W13" s="2">
        <v>0</v>
      </c>
      <c r="X13" s="4">
        <v>0</v>
      </c>
      <c r="Y13" s="4">
        <v>0</v>
      </c>
      <c r="Z13" s="2">
        <v>0</v>
      </c>
      <c r="AA13" s="4">
        <v>226740</v>
      </c>
      <c r="AB13" s="4">
        <v>21540.3</v>
      </c>
      <c r="AC13" s="4">
        <v>80</v>
      </c>
      <c r="AD13" s="4">
        <v>205119.7</v>
      </c>
      <c r="AE13" s="4">
        <v>260</v>
      </c>
      <c r="AF13" s="4">
        <v>1818.5</v>
      </c>
      <c r="AG13" s="4">
        <v>1819.9480000000001</v>
      </c>
      <c r="AH13" s="4">
        <v>112.79600000000001</v>
      </c>
      <c r="AI13" s="4">
        <v>112.79600000000001</v>
      </c>
      <c r="AK13" s="6">
        <f t="shared" ref="AK13:AK22" si="2">200-AH13</f>
        <v>87.203999999999994</v>
      </c>
      <c r="AL13" s="7">
        <f t="shared" ref="AL13:AL22" si="3">AK13*AF13</f>
        <v>158580.47399999999</v>
      </c>
      <c r="AP13" s="6"/>
    </row>
    <row r="14" spans="1:43" x14ac:dyDescent="0.25">
      <c r="A14" s="4" t="s">
        <v>152</v>
      </c>
      <c r="B14" s="4" t="s">
        <v>39</v>
      </c>
      <c r="C14" s="4" t="s">
        <v>40</v>
      </c>
      <c r="D14" s="4" t="s">
        <v>41</v>
      </c>
      <c r="E14" s="4" t="s">
        <v>46</v>
      </c>
      <c r="F14" s="4" t="s">
        <v>153</v>
      </c>
      <c r="G14" s="4" t="s">
        <v>44</v>
      </c>
      <c r="H14" s="4">
        <v>0</v>
      </c>
      <c r="I14" s="4">
        <v>0</v>
      </c>
      <c r="J14" s="4">
        <v>0</v>
      </c>
      <c r="K14" s="4">
        <v>0</v>
      </c>
      <c r="L14" s="4">
        <v>1320306907020301</v>
      </c>
      <c r="M14" s="4">
        <v>288</v>
      </c>
      <c r="N14" s="4">
        <v>288</v>
      </c>
      <c r="O14" s="4">
        <v>0</v>
      </c>
      <c r="P14" s="4">
        <v>0</v>
      </c>
      <c r="Q14" s="4">
        <v>1016.32</v>
      </c>
      <c r="R14" s="4">
        <v>1040.366</v>
      </c>
      <c r="S14" s="4">
        <v>20000</v>
      </c>
      <c r="T14" s="4">
        <v>0</v>
      </c>
      <c r="U14" s="4">
        <v>480920</v>
      </c>
      <c r="V14" s="2">
        <v>0</v>
      </c>
      <c r="W14" s="2">
        <v>52000</v>
      </c>
      <c r="X14" s="4">
        <v>0</v>
      </c>
      <c r="Y14" s="4">
        <v>0</v>
      </c>
      <c r="Z14" s="2">
        <v>0</v>
      </c>
      <c r="AA14" s="4">
        <v>480920</v>
      </c>
      <c r="AB14" s="4">
        <v>45687.4</v>
      </c>
      <c r="AC14" s="4">
        <v>157</v>
      </c>
      <c r="AD14" s="4">
        <v>435075.6</v>
      </c>
      <c r="AE14" s="4">
        <v>285</v>
      </c>
      <c r="AF14" s="4">
        <v>1918.5</v>
      </c>
      <c r="AG14" s="4">
        <v>1934.17</v>
      </c>
      <c r="AH14" s="4">
        <v>226.779</v>
      </c>
      <c r="AI14" s="4">
        <v>200</v>
      </c>
      <c r="AK14" s="6">
        <f t="shared" si="2"/>
        <v>-26.778999999999996</v>
      </c>
      <c r="AL14" s="7">
        <f t="shared" si="3"/>
        <v>-51375.511499999993</v>
      </c>
      <c r="AP14" s="6"/>
    </row>
    <row r="15" spans="1:43" x14ac:dyDescent="0.25">
      <c r="A15" s="4" t="s">
        <v>68</v>
      </c>
      <c r="B15" s="4" t="s">
        <v>39</v>
      </c>
      <c r="C15" s="4" t="s">
        <v>40</v>
      </c>
      <c r="D15" s="4" t="s">
        <v>41</v>
      </c>
      <c r="E15" s="4" t="s">
        <v>64</v>
      </c>
      <c r="F15" s="4" t="s">
        <v>69</v>
      </c>
      <c r="G15" s="4" t="s">
        <v>44</v>
      </c>
      <c r="H15" s="4">
        <v>0</v>
      </c>
      <c r="I15" s="4">
        <v>0</v>
      </c>
      <c r="J15" s="4">
        <v>0</v>
      </c>
      <c r="K15" s="4">
        <v>0</v>
      </c>
      <c r="L15" s="4">
        <v>1320306904020302</v>
      </c>
      <c r="M15" s="4">
        <v>168</v>
      </c>
      <c r="N15" s="4">
        <v>154</v>
      </c>
      <c r="O15" s="4">
        <v>14</v>
      </c>
      <c r="P15" s="4">
        <v>0</v>
      </c>
      <c r="Q15" s="4">
        <v>688.01300000000003</v>
      </c>
      <c r="R15" s="4">
        <v>712.327</v>
      </c>
      <c r="S15" s="4">
        <v>20000</v>
      </c>
      <c r="T15" s="4">
        <v>0</v>
      </c>
      <c r="U15" s="4">
        <v>486280</v>
      </c>
      <c r="V15" s="2">
        <v>0</v>
      </c>
      <c r="W15" s="2">
        <v>196000</v>
      </c>
      <c r="X15" s="4">
        <v>0</v>
      </c>
      <c r="Y15" s="4">
        <v>0</v>
      </c>
      <c r="Z15" s="2">
        <v>0</v>
      </c>
      <c r="AA15" s="4">
        <v>486280</v>
      </c>
      <c r="AB15" s="4">
        <v>46196.6</v>
      </c>
      <c r="AC15" s="4">
        <v>0</v>
      </c>
      <c r="AD15" s="4">
        <v>440083.4</v>
      </c>
      <c r="AE15" s="4">
        <v>154</v>
      </c>
      <c r="AF15" s="4">
        <v>1218.5</v>
      </c>
      <c r="AG15" s="4">
        <v>1218.5</v>
      </c>
      <c r="AH15" s="4">
        <v>361.16800000000001</v>
      </c>
      <c r="AI15" s="4">
        <v>200</v>
      </c>
      <c r="AK15" s="6">
        <f t="shared" si="2"/>
        <v>-161.16800000000001</v>
      </c>
      <c r="AL15" s="7">
        <f t="shared" si="3"/>
        <v>-196383.20800000001</v>
      </c>
      <c r="AP15" s="6"/>
    </row>
    <row r="16" spans="1:43" x14ac:dyDescent="0.25">
      <c r="A16" s="4" t="s">
        <v>217</v>
      </c>
      <c r="B16" s="4" t="s">
        <v>39</v>
      </c>
      <c r="C16" s="4" t="s">
        <v>40</v>
      </c>
      <c r="D16" s="4" t="s">
        <v>41</v>
      </c>
      <c r="E16" s="4" t="s">
        <v>213</v>
      </c>
      <c r="F16" s="4" t="s">
        <v>218</v>
      </c>
      <c r="G16" s="4" t="s">
        <v>44</v>
      </c>
      <c r="H16" s="4">
        <v>0</v>
      </c>
      <c r="I16" s="4">
        <v>0</v>
      </c>
      <c r="J16" s="4">
        <v>0</v>
      </c>
      <c r="K16" s="4">
        <v>0</v>
      </c>
      <c r="L16" s="4">
        <v>1320306908010102</v>
      </c>
      <c r="M16" s="4">
        <v>316</v>
      </c>
      <c r="N16" s="4">
        <v>313</v>
      </c>
      <c r="O16" s="4">
        <v>3</v>
      </c>
      <c r="P16" s="4">
        <v>0</v>
      </c>
      <c r="Q16" s="4">
        <v>8237.2000000000007</v>
      </c>
      <c r="R16" s="4">
        <v>8478.7999999999993</v>
      </c>
      <c r="S16" s="4">
        <v>2000</v>
      </c>
      <c r="T16" s="4">
        <v>0</v>
      </c>
      <c r="U16" s="4">
        <v>483200</v>
      </c>
      <c r="V16" s="2">
        <f>98900</f>
        <v>98900</v>
      </c>
      <c r="W16" s="2">
        <v>0</v>
      </c>
      <c r="X16" s="4">
        <v>0</v>
      </c>
      <c r="Y16" s="4">
        <v>0</v>
      </c>
      <c r="Z16" s="2">
        <v>0</v>
      </c>
      <c r="AA16" s="4">
        <v>483200</v>
      </c>
      <c r="AB16" s="4">
        <v>45904</v>
      </c>
      <c r="AC16" s="4">
        <v>22</v>
      </c>
      <c r="AD16" s="4">
        <v>437274</v>
      </c>
      <c r="AE16" s="4">
        <v>311</v>
      </c>
      <c r="AF16" s="4">
        <v>2961.5</v>
      </c>
      <c r="AG16" s="4">
        <v>2961.607</v>
      </c>
      <c r="AH16" s="4">
        <v>147.65299999999999</v>
      </c>
      <c r="AI16" s="4">
        <v>147.65299999999999</v>
      </c>
      <c r="AK16" s="6">
        <f t="shared" si="2"/>
        <v>52.347000000000008</v>
      </c>
      <c r="AL16" s="6">
        <f t="shared" si="3"/>
        <v>155025.64050000004</v>
      </c>
      <c r="AN16" s="6">
        <f>AB16/9.5</f>
        <v>4832</v>
      </c>
      <c r="AO16" s="6">
        <f>5*AN16</f>
        <v>24160</v>
      </c>
      <c r="AP16" s="7">
        <f>AL16+AO16</f>
        <v>179185.64050000004</v>
      </c>
    </row>
    <row r="17" spans="1:43" x14ac:dyDescent="0.25">
      <c r="A17" s="4" t="s">
        <v>45</v>
      </c>
      <c r="B17" s="4" t="s">
        <v>39</v>
      </c>
      <c r="C17" s="4" t="s">
        <v>40</v>
      </c>
      <c r="D17" s="4" t="s">
        <v>41</v>
      </c>
      <c r="E17" s="4" t="s">
        <v>46</v>
      </c>
      <c r="F17" s="4" t="s">
        <v>47</v>
      </c>
      <c r="G17" s="4" t="s">
        <v>44</v>
      </c>
      <c r="H17" s="4">
        <v>0</v>
      </c>
      <c r="I17" s="4">
        <v>0</v>
      </c>
      <c r="J17" s="4">
        <v>0</v>
      </c>
      <c r="K17" s="4">
        <v>0</v>
      </c>
      <c r="L17" s="4">
        <v>1320306907020302</v>
      </c>
      <c r="M17" s="4">
        <v>441</v>
      </c>
      <c r="N17" s="4">
        <v>439</v>
      </c>
      <c r="O17" s="4">
        <v>2</v>
      </c>
      <c r="P17" s="4">
        <v>0</v>
      </c>
      <c r="Q17" s="4">
        <v>744.38300000000004</v>
      </c>
      <c r="R17" s="4">
        <v>764.702</v>
      </c>
      <c r="S17" s="4">
        <v>20000</v>
      </c>
      <c r="T17" s="4">
        <v>0</v>
      </c>
      <c r="U17" s="4">
        <v>406380</v>
      </c>
      <c r="V17" s="2">
        <f>52000+50000</f>
        <v>102000</v>
      </c>
      <c r="W17" s="2">
        <v>0</v>
      </c>
      <c r="X17" s="4">
        <v>0</v>
      </c>
      <c r="Y17" s="4">
        <v>0</v>
      </c>
      <c r="Z17" s="2">
        <v>0</v>
      </c>
      <c r="AA17" s="4">
        <v>406380</v>
      </c>
      <c r="AB17" s="4">
        <v>38606.1</v>
      </c>
      <c r="AC17" s="4">
        <v>479</v>
      </c>
      <c r="AD17" s="4">
        <v>367294.9</v>
      </c>
      <c r="AE17" s="4">
        <v>434</v>
      </c>
      <c r="AF17" s="4">
        <v>3210</v>
      </c>
      <c r="AG17" s="4">
        <v>3221.681</v>
      </c>
      <c r="AH17" s="4">
        <v>114.422</v>
      </c>
      <c r="AI17" s="4">
        <v>114.422</v>
      </c>
      <c r="AK17" s="6">
        <f t="shared" si="2"/>
        <v>85.578000000000003</v>
      </c>
      <c r="AL17" s="7">
        <f t="shared" si="3"/>
        <v>274705.38</v>
      </c>
      <c r="AP17" s="6"/>
    </row>
    <row r="18" spans="1:43" x14ac:dyDescent="0.25">
      <c r="A18" s="4" t="s">
        <v>212</v>
      </c>
      <c r="B18" s="4" t="s">
        <v>39</v>
      </c>
      <c r="C18" s="4" t="s">
        <v>40</v>
      </c>
      <c r="D18" s="4" t="s">
        <v>41</v>
      </c>
      <c r="E18" s="4" t="s">
        <v>213</v>
      </c>
      <c r="F18" s="4" t="s">
        <v>214</v>
      </c>
      <c r="G18" s="4" t="s">
        <v>44</v>
      </c>
      <c r="H18" s="4">
        <v>0</v>
      </c>
      <c r="I18" s="4">
        <v>0</v>
      </c>
      <c r="J18" s="4">
        <v>0</v>
      </c>
      <c r="K18" s="4">
        <v>0</v>
      </c>
      <c r="L18" s="4">
        <v>1320306908010104</v>
      </c>
      <c r="M18" s="4">
        <v>156</v>
      </c>
      <c r="N18" s="4">
        <v>154</v>
      </c>
      <c r="O18" s="4">
        <v>2</v>
      </c>
      <c r="P18" s="4">
        <v>0</v>
      </c>
      <c r="Q18" s="4">
        <v>10764.6</v>
      </c>
      <c r="R18" s="4">
        <v>11183.5</v>
      </c>
      <c r="S18" s="4">
        <v>1000</v>
      </c>
      <c r="T18" s="4">
        <v>0</v>
      </c>
      <c r="U18" s="4">
        <v>418900</v>
      </c>
      <c r="V18" s="2">
        <v>0</v>
      </c>
      <c r="W18" s="2">
        <v>98900</v>
      </c>
      <c r="X18" s="4">
        <v>0</v>
      </c>
      <c r="Y18" s="4">
        <v>0</v>
      </c>
      <c r="Z18" s="2">
        <v>0</v>
      </c>
      <c r="AA18" s="4">
        <v>418900</v>
      </c>
      <c r="AB18" s="4">
        <v>39795.5</v>
      </c>
      <c r="AC18" s="4">
        <v>0</v>
      </c>
      <c r="AD18" s="4">
        <v>379104.5</v>
      </c>
      <c r="AE18" s="4">
        <v>154</v>
      </c>
      <c r="AF18" s="4">
        <v>1401</v>
      </c>
      <c r="AG18" s="4">
        <v>1401</v>
      </c>
      <c r="AH18" s="4">
        <v>270.596</v>
      </c>
      <c r="AI18" s="4">
        <v>200</v>
      </c>
      <c r="AK18" s="6">
        <f t="shared" si="2"/>
        <v>-70.596000000000004</v>
      </c>
      <c r="AL18" s="6">
        <f t="shared" si="3"/>
        <v>-98904.995999999999</v>
      </c>
      <c r="AN18" s="6">
        <f>AB18/9.5</f>
        <v>4189</v>
      </c>
      <c r="AO18" s="6">
        <f>5*AN18</f>
        <v>20945</v>
      </c>
      <c r="AP18" s="7">
        <f>AL18+AO18</f>
        <v>-77959.995999999999</v>
      </c>
    </row>
    <row r="19" spans="1:43" x14ac:dyDescent="0.25">
      <c r="A19" s="4" t="s">
        <v>115</v>
      </c>
      <c r="B19" s="4" t="s">
        <v>39</v>
      </c>
      <c r="C19" s="4" t="s">
        <v>40</v>
      </c>
      <c r="D19" s="4" t="s">
        <v>41</v>
      </c>
      <c r="E19" s="4" t="s">
        <v>55</v>
      </c>
      <c r="F19" s="4" t="s">
        <v>116</v>
      </c>
      <c r="G19" s="4" t="s">
        <v>44</v>
      </c>
      <c r="H19" s="4">
        <v>0</v>
      </c>
      <c r="I19" s="4">
        <v>0</v>
      </c>
      <c r="J19" s="4">
        <v>0</v>
      </c>
      <c r="K19" s="4">
        <v>0</v>
      </c>
      <c r="L19" s="4">
        <v>1320306901010103</v>
      </c>
      <c r="M19" s="4">
        <v>512</v>
      </c>
      <c r="N19" s="4">
        <v>403</v>
      </c>
      <c r="O19" s="4">
        <v>109</v>
      </c>
      <c r="P19" s="4">
        <v>0</v>
      </c>
      <c r="Q19" s="4">
        <v>746.40599999999995</v>
      </c>
      <c r="R19" s="4">
        <v>767.88599999999997</v>
      </c>
      <c r="S19" s="4">
        <v>30000</v>
      </c>
      <c r="T19" s="4">
        <v>0</v>
      </c>
      <c r="U19" s="4">
        <v>644400</v>
      </c>
      <c r="V19" s="2">
        <f>40000+17000</f>
        <v>57000</v>
      </c>
      <c r="W19" s="2">
        <v>0</v>
      </c>
      <c r="X19" s="4">
        <v>0</v>
      </c>
      <c r="Y19" s="4">
        <v>0</v>
      </c>
      <c r="Z19" s="2">
        <v>0</v>
      </c>
      <c r="AA19" s="4">
        <v>644400</v>
      </c>
      <c r="AB19" s="4">
        <v>61218</v>
      </c>
      <c r="AC19" s="4">
        <v>1212</v>
      </c>
      <c r="AD19" s="4">
        <v>581970</v>
      </c>
      <c r="AE19" s="4">
        <v>377</v>
      </c>
      <c r="AF19" s="4">
        <v>3081</v>
      </c>
      <c r="AG19" s="4">
        <v>3110.944</v>
      </c>
      <c r="AH19" s="4">
        <v>188.89</v>
      </c>
      <c r="AI19" s="4">
        <v>188.89</v>
      </c>
      <c r="AK19" s="6">
        <f t="shared" si="2"/>
        <v>11.110000000000014</v>
      </c>
      <c r="AL19" s="7">
        <f t="shared" si="3"/>
        <v>34229.91000000004</v>
      </c>
      <c r="AN19" s="6">
        <f>AB19/9.5</f>
        <v>6444</v>
      </c>
      <c r="AO19" s="6">
        <f>AN19*5</f>
        <v>32220</v>
      </c>
      <c r="AP19" s="6"/>
      <c r="AQ19" s="7">
        <f>AL19+AO19</f>
        <v>66449.910000000033</v>
      </c>
    </row>
    <row r="20" spans="1:43" x14ac:dyDescent="0.25">
      <c r="A20" s="4" t="s">
        <v>113</v>
      </c>
      <c r="B20" s="4" t="s">
        <v>39</v>
      </c>
      <c r="C20" s="4" t="s">
        <v>40</v>
      </c>
      <c r="D20" s="4" t="s">
        <v>41</v>
      </c>
      <c r="E20" s="4" t="s">
        <v>46</v>
      </c>
      <c r="F20" s="4" t="s">
        <v>114</v>
      </c>
      <c r="G20" s="4" t="s">
        <v>44</v>
      </c>
      <c r="H20" s="4">
        <v>0</v>
      </c>
      <c r="I20" s="4">
        <v>0</v>
      </c>
      <c r="J20" s="4">
        <v>0</v>
      </c>
      <c r="K20" s="4">
        <v>0</v>
      </c>
      <c r="L20" s="4">
        <v>1320306907020101</v>
      </c>
      <c r="M20" s="4">
        <v>239</v>
      </c>
      <c r="N20" s="4">
        <v>238</v>
      </c>
      <c r="O20" s="4">
        <v>1</v>
      </c>
      <c r="P20" s="4">
        <v>0</v>
      </c>
      <c r="Q20" s="4">
        <v>93.724999999999994</v>
      </c>
      <c r="R20" s="4">
        <v>114.01</v>
      </c>
      <c r="S20" s="4">
        <v>20000</v>
      </c>
      <c r="T20" s="4">
        <v>0</v>
      </c>
      <c r="U20" s="4">
        <v>405700</v>
      </c>
      <c r="V20" s="2">
        <v>0</v>
      </c>
      <c r="W20" s="2">
        <v>50000</v>
      </c>
      <c r="X20" s="4">
        <v>0</v>
      </c>
      <c r="Y20" s="4">
        <v>0</v>
      </c>
      <c r="Z20" s="2">
        <v>0</v>
      </c>
      <c r="AA20" s="4">
        <v>405700</v>
      </c>
      <c r="AB20" s="4">
        <v>38541.5</v>
      </c>
      <c r="AC20" s="4">
        <v>816</v>
      </c>
      <c r="AD20" s="4">
        <v>366342.5</v>
      </c>
      <c r="AE20" s="4">
        <v>215</v>
      </c>
      <c r="AF20" s="4">
        <v>1584</v>
      </c>
      <c r="AG20" s="4">
        <v>1649.1289999999999</v>
      </c>
      <c r="AH20" s="4">
        <v>231.27699999999999</v>
      </c>
      <c r="AI20" s="4">
        <v>200</v>
      </c>
      <c r="AK20" s="6">
        <f t="shared" si="2"/>
        <v>-31.276999999999987</v>
      </c>
      <c r="AL20" s="7">
        <f t="shared" si="3"/>
        <v>-49542.767999999982</v>
      </c>
      <c r="AP20" s="6"/>
    </row>
    <row r="21" spans="1:43" x14ac:dyDescent="0.25">
      <c r="A21" s="4" t="s">
        <v>134</v>
      </c>
      <c r="B21" s="4" t="s">
        <v>39</v>
      </c>
      <c r="C21" s="4" t="s">
        <v>40</v>
      </c>
      <c r="D21" s="4" t="s">
        <v>41</v>
      </c>
      <c r="E21" s="4" t="s">
        <v>55</v>
      </c>
      <c r="F21" s="4" t="s">
        <v>135</v>
      </c>
      <c r="G21" s="4" t="s">
        <v>44</v>
      </c>
      <c r="H21" s="4">
        <v>0</v>
      </c>
      <c r="I21" s="4">
        <v>0</v>
      </c>
      <c r="J21" s="4">
        <v>0</v>
      </c>
      <c r="K21" s="4">
        <v>0</v>
      </c>
      <c r="L21" s="4">
        <v>1320306901010105</v>
      </c>
      <c r="M21" s="4">
        <v>236</v>
      </c>
      <c r="N21" s="4">
        <v>236</v>
      </c>
      <c r="O21" s="4">
        <v>0</v>
      </c>
      <c r="P21" s="4">
        <v>0</v>
      </c>
      <c r="Q21" s="4">
        <v>953.84299999999996</v>
      </c>
      <c r="R21" s="4">
        <v>978.68799999999999</v>
      </c>
      <c r="S21" s="4">
        <v>20000</v>
      </c>
      <c r="T21" s="4">
        <v>0</v>
      </c>
      <c r="U21" s="4">
        <v>496900</v>
      </c>
      <c r="V21" s="2">
        <v>0</v>
      </c>
      <c r="W21" s="2">
        <v>17000</v>
      </c>
      <c r="X21" s="4">
        <v>0</v>
      </c>
      <c r="Y21" s="4">
        <v>0</v>
      </c>
      <c r="Z21" s="2">
        <v>0</v>
      </c>
      <c r="AA21" s="4">
        <v>496900</v>
      </c>
      <c r="AB21" s="4">
        <v>47205.5</v>
      </c>
      <c r="AC21" s="4">
        <v>20</v>
      </c>
      <c r="AD21" s="4">
        <v>449674.5</v>
      </c>
      <c r="AE21" s="4">
        <v>235</v>
      </c>
      <c r="AF21" s="4">
        <v>2037</v>
      </c>
      <c r="AG21" s="4">
        <v>2037.3219999999999</v>
      </c>
      <c r="AH21" s="4">
        <v>220.75299999999999</v>
      </c>
      <c r="AI21" s="4">
        <v>200</v>
      </c>
      <c r="AK21" s="6">
        <f t="shared" si="2"/>
        <v>-20.752999999999986</v>
      </c>
      <c r="AL21" s="7">
        <f t="shared" si="3"/>
        <v>-42273.860999999968</v>
      </c>
      <c r="AN21" s="6">
        <f>AB21/9.5</f>
        <v>4969</v>
      </c>
      <c r="AO21" s="6">
        <f>AN21*5</f>
        <v>24845</v>
      </c>
      <c r="AP21" s="6"/>
      <c r="AQ21" s="7">
        <f>AL21+AO21</f>
        <v>-17428.860999999968</v>
      </c>
    </row>
    <row r="22" spans="1:43" x14ac:dyDescent="0.25">
      <c r="A22" s="4" t="s">
        <v>82</v>
      </c>
      <c r="B22" s="4" t="s">
        <v>39</v>
      </c>
      <c r="C22" s="4" t="s">
        <v>40</v>
      </c>
      <c r="D22" s="4" t="s">
        <v>41</v>
      </c>
      <c r="E22" s="4" t="s">
        <v>64</v>
      </c>
      <c r="F22" s="4" t="s">
        <v>83</v>
      </c>
      <c r="G22" s="4" t="s">
        <v>44</v>
      </c>
      <c r="H22" s="4">
        <v>0</v>
      </c>
      <c r="I22" s="4">
        <v>0</v>
      </c>
      <c r="J22" s="4">
        <v>0</v>
      </c>
      <c r="K22" s="4">
        <v>0</v>
      </c>
      <c r="L22" s="4">
        <v>1320306904020301</v>
      </c>
      <c r="M22" s="4">
        <v>194</v>
      </c>
      <c r="N22" s="4">
        <v>189</v>
      </c>
      <c r="O22" s="4">
        <v>5</v>
      </c>
      <c r="P22" s="4">
        <v>0</v>
      </c>
      <c r="Q22" s="4">
        <v>551.72699999999998</v>
      </c>
      <c r="R22" s="4">
        <v>563.66099999999994</v>
      </c>
      <c r="S22" s="4">
        <v>20000</v>
      </c>
      <c r="T22" s="4">
        <v>0</v>
      </c>
      <c r="U22" s="4">
        <v>238680</v>
      </c>
      <c r="V22" s="2">
        <v>46000</v>
      </c>
      <c r="W22" s="2">
        <v>0</v>
      </c>
      <c r="X22" s="4">
        <v>0</v>
      </c>
      <c r="Y22" s="4">
        <v>0</v>
      </c>
      <c r="Z22" s="2">
        <v>0</v>
      </c>
      <c r="AA22" s="4">
        <v>238680</v>
      </c>
      <c r="AB22" s="4">
        <v>22674.6</v>
      </c>
      <c r="AC22" s="4">
        <v>317</v>
      </c>
      <c r="AD22" s="4">
        <v>215688.4</v>
      </c>
      <c r="AE22" s="4">
        <v>186</v>
      </c>
      <c r="AF22" s="4">
        <v>1483</v>
      </c>
      <c r="AG22" s="4">
        <v>1512.0640000000001</v>
      </c>
      <c r="AH22" s="4">
        <v>145.441</v>
      </c>
      <c r="AI22" s="4">
        <v>145.441</v>
      </c>
      <c r="AK22" s="6">
        <f t="shared" si="2"/>
        <v>54.558999999999997</v>
      </c>
      <c r="AL22" s="7">
        <f t="shared" si="3"/>
        <v>80910.997000000003</v>
      </c>
      <c r="AP22" s="6"/>
    </row>
    <row r="23" spans="1:43" x14ac:dyDescent="0.25">
      <c r="A23" s="4" t="s">
        <v>235</v>
      </c>
      <c r="B23" s="4" t="s">
        <v>39</v>
      </c>
      <c r="C23" s="4" t="s">
        <v>40</v>
      </c>
      <c r="D23" s="4" t="s">
        <v>41</v>
      </c>
      <c r="E23" s="4" t="s">
        <v>236</v>
      </c>
      <c r="F23" s="4" t="s">
        <v>237</v>
      </c>
      <c r="G23" s="4" t="s">
        <v>158</v>
      </c>
      <c r="H23" s="4">
        <v>0</v>
      </c>
      <c r="I23" s="4">
        <v>0</v>
      </c>
      <c r="J23" s="4">
        <v>0</v>
      </c>
      <c r="K23" s="4">
        <v>0</v>
      </c>
      <c r="L23" s="4">
        <v>1320306909010102</v>
      </c>
      <c r="M23" s="4">
        <v>2807</v>
      </c>
      <c r="N23" s="4">
        <v>1811</v>
      </c>
      <c r="O23" s="4">
        <v>996</v>
      </c>
      <c r="P23" s="4">
        <v>0</v>
      </c>
      <c r="Q23" s="4">
        <v>2852</v>
      </c>
      <c r="R23" s="4">
        <v>3021.2</v>
      </c>
      <c r="S23" s="4">
        <v>1000</v>
      </c>
      <c r="T23" s="4">
        <v>0</v>
      </c>
      <c r="U23" s="4">
        <v>169200</v>
      </c>
      <c r="V23" s="2">
        <v>0</v>
      </c>
      <c r="W23" s="2">
        <v>0</v>
      </c>
      <c r="X23" s="4">
        <v>0</v>
      </c>
      <c r="Y23" s="4">
        <v>0</v>
      </c>
      <c r="Z23" s="2">
        <v>0</v>
      </c>
      <c r="AA23" s="4">
        <v>169200</v>
      </c>
      <c r="AB23" s="4">
        <v>0</v>
      </c>
      <c r="AC23" s="4">
        <v>163877</v>
      </c>
      <c r="AD23" s="4">
        <v>5323</v>
      </c>
      <c r="AE23" s="4">
        <v>10</v>
      </c>
      <c r="AF23" s="4">
        <v>97.5</v>
      </c>
      <c r="AG23" s="4">
        <v>1765.375</v>
      </c>
      <c r="AH23" s="4">
        <v>187.47200000000001</v>
      </c>
      <c r="AI23" s="4">
        <v>160.465</v>
      </c>
      <c r="AK23" s="6">
        <f t="shared" ref="AK23:AK25" si="4">200-AI23</f>
        <v>39.534999999999997</v>
      </c>
      <c r="AL23" s="6"/>
      <c r="AP23" s="6"/>
    </row>
    <row r="24" spans="1:43" x14ac:dyDescent="0.25">
      <c r="A24" s="4" t="s">
        <v>238</v>
      </c>
      <c r="B24" s="4" t="s">
        <v>39</v>
      </c>
      <c r="C24" s="4" t="s">
        <v>40</v>
      </c>
      <c r="D24" s="4" t="s">
        <v>41</v>
      </c>
      <c r="E24" s="4" t="s">
        <v>236</v>
      </c>
      <c r="F24" s="4" t="s">
        <v>239</v>
      </c>
      <c r="G24" s="4" t="s">
        <v>44</v>
      </c>
      <c r="H24" s="4">
        <v>0</v>
      </c>
      <c r="I24" s="4">
        <v>0</v>
      </c>
      <c r="J24" s="4">
        <v>0</v>
      </c>
      <c r="K24" s="4">
        <v>0</v>
      </c>
      <c r="L24" s="4">
        <v>1320306909010103</v>
      </c>
      <c r="M24" s="4">
        <v>228</v>
      </c>
      <c r="N24" s="4">
        <v>228</v>
      </c>
      <c r="O24" s="4">
        <v>0</v>
      </c>
      <c r="P24" s="4">
        <v>0</v>
      </c>
      <c r="Q24" s="4">
        <v>4853.6000000000004</v>
      </c>
      <c r="R24" s="4">
        <v>5278.4</v>
      </c>
      <c r="S24" s="4">
        <v>1000</v>
      </c>
      <c r="T24" s="4">
        <v>0</v>
      </c>
      <c r="U24" s="4">
        <v>424800</v>
      </c>
      <c r="V24" s="2">
        <v>0</v>
      </c>
      <c r="W24" s="2">
        <v>0</v>
      </c>
      <c r="X24" s="4">
        <v>0</v>
      </c>
      <c r="Y24" s="4">
        <v>0</v>
      </c>
      <c r="Z24" s="2">
        <v>0</v>
      </c>
      <c r="AA24" s="4">
        <v>424800</v>
      </c>
      <c r="AB24" s="4">
        <v>40356</v>
      </c>
      <c r="AC24" s="4">
        <v>0</v>
      </c>
      <c r="AD24" s="4">
        <v>384444</v>
      </c>
      <c r="AE24" s="4">
        <v>228</v>
      </c>
      <c r="AF24" s="4">
        <v>2277.5</v>
      </c>
      <c r="AG24" s="4">
        <v>2277.5</v>
      </c>
      <c r="AH24" s="4">
        <v>168.80099999999999</v>
      </c>
      <c r="AI24" s="4">
        <v>168.80099999999999</v>
      </c>
      <c r="AK24" s="6">
        <f>200-AH24</f>
        <v>31.199000000000012</v>
      </c>
      <c r="AL24" s="6">
        <f>AK24*AF24</f>
        <v>71055.722500000033</v>
      </c>
      <c r="AP24" s="6"/>
    </row>
    <row r="25" spans="1:43" x14ac:dyDescent="0.25">
      <c r="A25" s="4" t="s">
        <v>231</v>
      </c>
      <c r="B25" s="4" t="s">
        <v>39</v>
      </c>
      <c r="C25" s="4" t="s">
        <v>40</v>
      </c>
      <c r="D25" s="4" t="s">
        <v>41</v>
      </c>
      <c r="E25" s="4" t="s">
        <v>225</v>
      </c>
      <c r="F25" s="4" t="s">
        <v>232</v>
      </c>
      <c r="G25" s="4" t="s">
        <v>158</v>
      </c>
      <c r="H25" s="4">
        <v>0</v>
      </c>
      <c r="I25" s="4">
        <v>0</v>
      </c>
      <c r="J25" s="4">
        <v>0</v>
      </c>
      <c r="K25" s="4">
        <v>0</v>
      </c>
      <c r="L25" s="4">
        <v>1320306909020102</v>
      </c>
      <c r="M25" s="4">
        <v>1274</v>
      </c>
      <c r="N25" s="4">
        <v>918</v>
      </c>
      <c r="O25" s="4">
        <v>356</v>
      </c>
      <c r="P25" s="4">
        <v>0</v>
      </c>
      <c r="Q25" s="4">
        <v>2392.3000000000002</v>
      </c>
      <c r="R25" s="4">
        <v>2504.3000000000002</v>
      </c>
      <c r="S25" s="4">
        <v>1000</v>
      </c>
      <c r="T25" s="4">
        <v>0</v>
      </c>
      <c r="U25" s="4">
        <v>112000</v>
      </c>
      <c r="V25" s="2">
        <v>0</v>
      </c>
      <c r="W25" s="2">
        <v>0</v>
      </c>
      <c r="X25" s="4">
        <v>0</v>
      </c>
      <c r="Y25" s="4">
        <v>0</v>
      </c>
      <c r="Z25" s="2">
        <v>0</v>
      </c>
      <c r="AA25" s="4">
        <v>112000</v>
      </c>
      <c r="AB25" s="4">
        <v>0</v>
      </c>
      <c r="AC25" s="4">
        <v>94324</v>
      </c>
      <c r="AD25" s="4">
        <v>17676</v>
      </c>
      <c r="AE25" s="4">
        <v>1</v>
      </c>
      <c r="AF25" s="4">
        <v>10</v>
      </c>
      <c r="AG25" s="4">
        <v>792.94600000000003</v>
      </c>
      <c r="AH25" s="4">
        <v>187.47200000000001</v>
      </c>
      <c r="AI25" s="4">
        <v>160.465</v>
      </c>
      <c r="AK25" s="6">
        <f t="shared" si="4"/>
        <v>39.534999999999997</v>
      </c>
      <c r="AL25" s="6"/>
      <c r="AP25" s="6"/>
    </row>
    <row r="26" spans="1:43" x14ac:dyDescent="0.25">
      <c r="A26" s="4" t="s">
        <v>80</v>
      </c>
      <c r="B26" s="4" t="s">
        <v>39</v>
      </c>
      <c r="C26" s="4" t="s">
        <v>40</v>
      </c>
      <c r="D26" s="4" t="s">
        <v>41</v>
      </c>
      <c r="E26" s="4" t="s">
        <v>55</v>
      </c>
      <c r="F26" s="4" t="s">
        <v>81</v>
      </c>
      <c r="G26" s="4" t="s">
        <v>44</v>
      </c>
      <c r="H26" s="4">
        <v>0</v>
      </c>
      <c r="I26" s="4">
        <v>0</v>
      </c>
      <c r="J26" s="4">
        <v>0</v>
      </c>
      <c r="K26" s="4">
        <v>0</v>
      </c>
      <c r="L26" s="4">
        <v>1320306901020101</v>
      </c>
      <c r="M26" s="4">
        <v>300</v>
      </c>
      <c r="N26" s="4">
        <v>299</v>
      </c>
      <c r="O26" s="4">
        <v>1</v>
      </c>
      <c r="P26" s="4">
        <v>0</v>
      </c>
      <c r="Q26" s="4">
        <v>595.55600000000004</v>
      </c>
      <c r="R26" s="4">
        <v>612.34799999999996</v>
      </c>
      <c r="S26" s="4">
        <v>30000</v>
      </c>
      <c r="T26" s="4">
        <v>0</v>
      </c>
      <c r="U26" s="4">
        <v>503760</v>
      </c>
      <c r="V26" s="2">
        <v>100000</v>
      </c>
      <c r="W26" s="2">
        <v>0</v>
      </c>
      <c r="X26" s="4">
        <v>0</v>
      </c>
      <c r="Y26" s="4">
        <v>0</v>
      </c>
      <c r="Z26" s="2">
        <v>0</v>
      </c>
      <c r="AA26" s="4">
        <v>503760</v>
      </c>
      <c r="AB26" s="4">
        <v>47857.2</v>
      </c>
      <c r="AC26" s="4">
        <v>0</v>
      </c>
      <c r="AD26" s="4">
        <v>455902.8</v>
      </c>
      <c r="AE26" s="4">
        <v>297</v>
      </c>
      <c r="AF26" s="4">
        <v>2695.5</v>
      </c>
      <c r="AG26" s="4">
        <v>2715.5</v>
      </c>
      <c r="AH26" s="4">
        <v>169.13499999999999</v>
      </c>
      <c r="AI26" s="4">
        <v>169.13499999999999</v>
      </c>
      <c r="AK26" s="6">
        <f>200-AH26</f>
        <v>30.865000000000009</v>
      </c>
      <c r="AL26" s="7">
        <f>AK26*AF26</f>
        <v>83196.607500000027</v>
      </c>
      <c r="AN26" s="6">
        <f>AB26/9.5</f>
        <v>5037.5999999999995</v>
      </c>
      <c r="AO26" s="6">
        <f>AN26*5</f>
        <v>25187.999999999996</v>
      </c>
      <c r="AP26" s="6"/>
      <c r="AQ26" s="7">
        <f>AL26+AO26</f>
        <v>108384.60750000003</v>
      </c>
    </row>
    <row r="27" spans="1:43" x14ac:dyDescent="0.25">
      <c r="A27" s="4" t="s">
        <v>224</v>
      </c>
      <c r="B27" s="4" t="s">
        <v>39</v>
      </c>
      <c r="C27" s="4" t="s">
        <v>40</v>
      </c>
      <c r="D27" s="4" t="s">
        <v>41</v>
      </c>
      <c r="E27" s="4" t="s">
        <v>225</v>
      </c>
      <c r="F27" s="4" t="s">
        <v>226</v>
      </c>
      <c r="G27" s="4" t="s">
        <v>44</v>
      </c>
      <c r="H27" s="4">
        <v>0</v>
      </c>
      <c r="I27" s="4">
        <v>0</v>
      </c>
      <c r="J27" s="4">
        <v>0</v>
      </c>
      <c r="K27" s="4">
        <v>0</v>
      </c>
      <c r="L27" s="4">
        <v>1320306909020101</v>
      </c>
      <c r="M27" s="4">
        <v>220</v>
      </c>
      <c r="N27" s="4">
        <v>219</v>
      </c>
      <c r="O27" s="4">
        <v>1</v>
      </c>
      <c r="P27" s="4">
        <v>0</v>
      </c>
      <c r="Q27" s="4">
        <v>6778.2</v>
      </c>
      <c r="R27" s="4">
        <v>7324.6</v>
      </c>
      <c r="S27" s="4">
        <v>1000</v>
      </c>
      <c r="T27" s="4">
        <v>0</v>
      </c>
      <c r="U27" s="4">
        <v>546400</v>
      </c>
      <c r="V27" s="2">
        <v>0</v>
      </c>
      <c r="W27" s="2">
        <v>84700</v>
      </c>
      <c r="X27" s="4">
        <v>0</v>
      </c>
      <c r="Y27" s="4">
        <v>0</v>
      </c>
      <c r="Z27" s="2">
        <v>0</v>
      </c>
      <c r="AA27" s="4">
        <v>546400</v>
      </c>
      <c r="AB27" s="4">
        <v>51908</v>
      </c>
      <c r="AC27" s="4">
        <v>283</v>
      </c>
      <c r="AD27" s="4">
        <v>494209</v>
      </c>
      <c r="AE27" s="4">
        <v>205</v>
      </c>
      <c r="AF27" s="4">
        <v>2047.5</v>
      </c>
      <c r="AG27" s="4">
        <v>2055.65</v>
      </c>
      <c r="AH27" s="4">
        <v>241.37200000000001</v>
      </c>
      <c r="AI27" s="4">
        <v>200</v>
      </c>
      <c r="AK27" s="6">
        <f>200-AH27</f>
        <v>-41.372000000000014</v>
      </c>
      <c r="AL27" s="6">
        <f>AK27*AF27</f>
        <v>-84709.170000000027</v>
      </c>
      <c r="AP27" s="6"/>
    </row>
    <row r="28" spans="1:43" x14ac:dyDescent="0.25">
      <c r="A28" s="4" t="s">
        <v>244</v>
      </c>
      <c r="B28" s="4" t="s">
        <v>39</v>
      </c>
      <c r="C28" s="4" t="s">
        <v>40</v>
      </c>
      <c r="D28" s="4" t="s">
        <v>41</v>
      </c>
      <c r="E28" s="4" t="s">
        <v>46</v>
      </c>
      <c r="F28" s="4" t="s">
        <v>245</v>
      </c>
      <c r="G28" s="4" t="s">
        <v>44</v>
      </c>
      <c r="H28" s="4">
        <v>0</v>
      </c>
      <c r="I28" s="4">
        <v>0</v>
      </c>
      <c r="J28" s="4">
        <v>0</v>
      </c>
      <c r="K28" s="4">
        <v>0</v>
      </c>
      <c r="L28" s="4">
        <v>1320306907010505</v>
      </c>
      <c r="M28" s="4">
        <v>562</v>
      </c>
      <c r="N28" s="4">
        <v>562</v>
      </c>
      <c r="O28" s="4">
        <v>0</v>
      </c>
      <c r="P28" s="4">
        <v>0</v>
      </c>
      <c r="Q28" s="4">
        <v>1321.21</v>
      </c>
      <c r="R28" s="4">
        <v>1541.9</v>
      </c>
      <c r="S28" s="4">
        <v>2000</v>
      </c>
      <c r="T28" s="4">
        <v>0</v>
      </c>
      <c r="U28" s="4">
        <v>441380</v>
      </c>
      <c r="V28" s="2">
        <f>12000+337000</f>
        <v>349000</v>
      </c>
      <c r="W28" s="2">
        <v>0</v>
      </c>
      <c r="X28" s="4">
        <v>0</v>
      </c>
      <c r="Y28" s="4">
        <v>0</v>
      </c>
      <c r="Z28" s="2">
        <v>0</v>
      </c>
      <c r="AA28" s="4">
        <v>441380</v>
      </c>
      <c r="AB28" s="4">
        <v>41931.1</v>
      </c>
      <c r="AC28" s="4">
        <v>63724</v>
      </c>
      <c r="AD28" s="4">
        <v>335724.9</v>
      </c>
      <c r="AE28" s="4">
        <v>561</v>
      </c>
      <c r="AF28" s="4">
        <v>3869</v>
      </c>
      <c r="AG28" s="4">
        <v>4153.7380000000003</v>
      </c>
      <c r="AH28" s="4">
        <v>86.772999999999996</v>
      </c>
      <c r="AI28" s="4">
        <v>86.772999999999996</v>
      </c>
      <c r="AK28" s="6">
        <f>200-AH28</f>
        <v>113.227</v>
      </c>
      <c r="AL28" s="7">
        <f>AK28*AF28</f>
        <v>438075.26300000004</v>
      </c>
      <c r="AP28" s="6"/>
    </row>
    <row r="29" spans="1:43" x14ac:dyDescent="0.25">
      <c r="A29" s="4" t="s">
        <v>229</v>
      </c>
      <c r="B29" s="4" t="s">
        <v>39</v>
      </c>
      <c r="C29" s="4" t="s">
        <v>40</v>
      </c>
      <c r="D29" s="4" t="s">
        <v>41</v>
      </c>
      <c r="E29" s="4" t="s">
        <v>225</v>
      </c>
      <c r="F29" s="4" t="s">
        <v>230</v>
      </c>
      <c r="G29" s="4" t="s">
        <v>44</v>
      </c>
      <c r="H29" s="4">
        <v>0</v>
      </c>
      <c r="I29" s="4">
        <v>0</v>
      </c>
      <c r="J29" s="4">
        <v>0</v>
      </c>
      <c r="K29" s="4">
        <v>0</v>
      </c>
      <c r="L29" s="4">
        <v>1320306909020103</v>
      </c>
      <c r="M29" s="4">
        <v>197</v>
      </c>
      <c r="N29" s="4">
        <v>197</v>
      </c>
      <c r="O29" s="4">
        <v>0</v>
      </c>
      <c r="P29" s="4">
        <v>0</v>
      </c>
      <c r="Q29" s="4">
        <v>3179.7</v>
      </c>
      <c r="R29" s="4">
        <v>3424.8</v>
      </c>
      <c r="S29" s="4">
        <v>1000</v>
      </c>
      <c r="T29" s="4">
        <v>0</v>
      </c>
      <c r="U29" s="4">
        <v>245100</v>
      </c>
      <c r="V29" s="2">
        <v>0</v>
      </c>
      <c r="W29" s="2">
        <v>0</v>
      </c>
      <c r="X29" s="4">
        <v>0</v>
      </c>
      <c r="Y29" s="4">
        <v>0</v>
      </c>
      <c r="Z29" s="2">
        <v>0</v>
      </c>
      <c r="AA29" s="4">
        <v>245100</v>
      </c>
      <c r="AB29" s="4">
        <v>23284.5</v>
      </c>
      <c r="AC29" s="4">
        <v>1469</v>
      </c>
      <c r="AD29" s="4">
        <v>220346.5</v>
      </c>
      <c r="AE29" s="4">
        <v>196</v>
      </c>
      <c r="AF29" s="4">
        <v>1951</v>
      </c>
      <c r="AG29" s="4">
        <v>1961</v>
      </c>
      <c r="AH29" s="4">
        <v>112.94</v>
      </c>
      <c r="AI29" s="4">
        <v>112.94</v>
      </c>
      <c r="AK29" s="6">
        <f>200-AH29</f>
        <v>87.06</v>
      </c>
      <c r="AL29" s="6">
        <f>AK29*AF29</f>
        <v>169854.06</v>
      </c>
      <c r="AP29" s="6"/>
    </row>
    <row r="30" spans="1:43" x14ac:dyDescent="0.25">
      <c r="A30" s="4" t="s">
        <v>146</v>
      </c>
      <c r="B30" s="4" t="s">
        <v>39</v>
      </c>
      <c r="C30" s="4" t="s">
        <v>40</v>
      </c>
      <c r="D30" s="4" t="s">
        <v>41</v>
      </c>
      <c r="E30" s="4" t="s">
        <v>46</v>
      </c>
      <c r="F30" s="4" t="s">
        <v>147</v>
      </c>
      <c r="G30" s="4" t="s">
        <v>91</v>
      </c>
      <c r="H30" s="4">
        <v>0</v>
      </c>
      <c r="I30" s="4">
        <v>0</v>
      </c>
      <c r="J30" s="4">
        <v>0</v>
      </c>
      <c r="K30" s="4">
        <v>0</v>
      </c>
      <c r="L30" s="4">
        <v>1320306907010105</v>
      </c>
      <c r="M30" s="4">
        <v>1</v>
      </c>
      <c r="N30" s="4">
        <v>1</v>
      </c>
      <c r="O30" s="4">
        <v>0</v>
      </c>
      <c r="P30" s="4">
        <v>0</v>
      </c>
      <c r="Q30" s="4">
        <v>0</v>
      </c>
      <c r="R30" s="4">
        <v>0</v>
      </c>
      <c r="S30" s="4">
        <v>1</v>
      </c>
      <c r="T30" s="4">
        <v>0</v>
      </c>
      <c r="U30" s="4">
        <v>0</v>
      </c>
      <c r="V30" s="2">
        <v>0</v>
      </c>
      <c r="W30" s="2">
        <v>0</v>
      </c>
      <c r="X30" s="4">
        <v>0</v>
      </c>
      <c r="Y30" s="4">
        <v>0</v>
      </c>
      <c r="Z30" s="2">
        <v>0</v>
      </c>
      <c r="AA30" s="4">
        <v>0</v>
      </c>
      <c r="AB30" s="4">
        <v>0</v>
      </c>
      <c r="AC30" s="4">
        <v>172320</v>
      </c>
      <c r="AD30" s="4">
        <v>-172320</v>
      </c>
      <c r="AE30" s="4">
        <v>0</v>
      </c>
      <c r="AF30" s="4">
        <v>0</v>
      </c>
      <c r="AG30" s="4">
        <v>854.21400000000006</v>
      </c>
      <c r="AH30" s="4">
        <v>0</v>
      </c>
      <c r="AI30" s="4">
        <v>0</v>
      </c>
      <c r="AP30" s="6"/>
    </row>
    <row r="31" spans="1:43" x14ac:dyDescent="0.25">
      <c r="A31" s="4" t="s">
        <v>191</v>
      </c>
      <c r="B31" s="4" t="s">
        <v>39</v>
      </c>
      <c r="C31" s="4" t="s">
        <v>40</v>
      </c>
      <c r="D31" s="4" t="s">
        <v>41</v>
      </c>
      <c r="E31" s="4" t="s">
        <v>46</v>
      </c>
      <c r="F31" s="4" t="s">
        <v>192</v>
      </c>
      <c r="G31" s="4" t="s">
        <v>158</v>
      </c>
      <c r="H31" s="4">
        <v>0</v>
      </c>
      <c r="I31" s="4">
        <v>0</v>
      </c>
      <c r="J31" s="4">
        <v>0</v>
      </c>
      <c r="K31" s="4">
        <v>0</v>
      </c>
      <c r="L31" s="4">
        <v>1320306907010502</v>
      </c>
      <c r="M31" s="4">
        <v>2228</v>
      </c>
      <c r="N31" s="4">
        <v>1305</v>
      </c>
      <c r="O31" s="4">
        <v>923</v>
      </c>
      <c r="P31" s="4">
        <v>0</v>
      </c>
      <c r="Q31" s="4">
        <v>12416.6</v>
      </c>
      <c r="R31" s="4">
        <v>12673.1</v>
      </c>
      <c r="S31" s="4">
        <v>1000</v>
      </c>
      <c r="T31" s="4">
        <v>0</v>
      </c>
      <c r="U31" s="4">
        <v>256500</v>
      </c>
      <c r="V31" s="2">
        <v>0</v>
      </c>
      <c r="W31" s="2">
        <v>0</v>
      </c>
      <c r="X31" s="4">
        <v>0</v>
      </c>
      <c r="Y31" s="4">
        <v>0</v>
      </c>
      <c r="Z31" s="2">
        <v>0</v>
      </c>
      <c r="AA31" s="4">
        <v>256500</v>
      </c>
      <c r="AB31" s="4">
        <v>0</v>
      </c>
      <c r="AC31" s="4">
        <v>190104.35</v>
      </c>
      <c r="AD31" s="4">
        <v>66395.649999999994</v>
      </c>
      <c r="AE31" s="4">
        <v>0</v>
      </c>
      <c r="AF31" s="4">
        <v>0</v>
      </c>
      <c r="AG31" s="4">
        <v>1384.846</v>
      </c>
      <c r="AH31" s="4">
        <v>0</v>
      </c>
      <c r="AI31" s="4">
        <v>0</v>
      </c>
      <c r="AP31" s="6"/>
    </row>
    <row r="32" spans="1:43" x14ac:dyDescent="0.25">
      <c r="A32" s="4" t="s">
        <v>179</v>
      </c>
      <c r="B32" s="4" t="s">
        <v>39</v>
      </c>
      <c r="C32" s="4" t="s">
        <v>40</v>
      </c>
      <c r="D32" s="4" t="s">
        <v>41</v>
      </c>
      <c r="E32" s="4" t="s">
        <v>46</v>
      </c>
      <c r="F32" s="4" t="s">
        <v>180</v>
      </c>
      <c r="G32" s="4" t="s">
        <v>158</v>
      </c>
      <c r="H32" s="4">
        <v>0</v>
      </c>
      <c r="I32" s="4">
        <v>0</v>
      </c>
      <c r="J32" s="4">
        <v>0</v>
      </c>
      <c r="K32" s="4">
        <v>0</v>
      </c>
      <c r="L32" s="4">
        <v>1320306907010501</v>
      </c>
      <c r="M32" s="4">
        <v>2823</v>
      </c>
      <c r="N32" s="4">
        <v>1866</v>
      </c>
      <c r="O32" s="4">
        <v>957</v>
      </c>
      <c r="P32" s="4">
        <v>0</v>
      </c>
      <c r="Q32" s="4">
        <v>21632.6</v>
      </c>
      <c r="R32" s="4">
        <v>22155.7</v>
      </c>
      <c r="S32" s="4">
        <v>1000</v>
      </c>
      <c r="T32" s="4">
        <v>0</v>
      </c>
      <c r="U32" s="4">
        <v>523100</v>
      </c>
      <c r="V32" s="2">
        <v>0</v>
      </c>
      <c r="W32" s="2">
        <v>337000</v>
      </c>
      <c r="X32" s="4">
        <v>0</v>
      </c>
      <c r="Y32" s="4">
        <v>0</v>
      </c>
      <c r="Z32" s="2">
        <v>0</v>
      </c>
      <c r="AA32" s="4">
        <v>523100</v>
      </c>
      <c r="AB32" s="4">
        <v>0</v>
      </c>
      <c r="AC32" s="4">
        <v>136370</v>
      </c>
      <c r="AD32" s="4">
        <v>386730</v>
      </c>
      <c r="AE32" s="4">
        <v>0</v>
      </c>
      <c r="AF32" s="4">
        <v>0</v>
      </c>
      <c r="AG32" s="4">
        <v>2412.8000000000002</v>
      </c>
      <c r="AH32" s="4">
        <v>0</v>
      </c>
      <c r="AI32" s="4">
        <v>0</v>
      </c>
      <c r="AP32" s="6"/>
    </row>
    <row r="33" spans="1:43" x14ac:dyDescent="0.25">
      <c r="A33" s="4" t="s">
        <v>189</v>
      </c>
      <c r="B33" s="4" t="s">
        <v>39</v>
      </c>
      <c r="C33" s="4" t="s">
        <v>40</v>
      </c>
      <c r="D33" s="4" t="s">
        <v>41</v>
      </c>
      <c r="E33" s="4" t="s">
        <v>46</v>
      </c>
      <c r="F33" s="4" t="s">
        <v>190</v>
      </c>
      <c r="G33" s="4" t="s">
        <v>158</v>
      </c>
      <c r="H33" s="4">
        <v>0</v>
      </c>
      <c r="I33" s="4">
        <v>0</v>
      </c>
      <c r="J33" s="4">
        <v>0</v>
      </c>
      <c r="K33" s="4">
        <v>0</v>
      </c>
      <c r="L33" s="4">
        <v>1320306907010503</v>
      </c>
      <c r="M33" s="4">
        <v>1043</v>
      </c>
      <c r="N33" s="4">
        <v>687</v>
      </c>
      <c r="O33" s="4">
        <v>356</v>
      </c>
      <c r="P33" s="4">
        <v>0</v>
      </c>
      <c r="Q33" s="4">
        <v>7250.2</v>
      </c>
      <c r="R33" s="4">
        <v>7283.4</v>
      </c>
      <c r="S33" s="4">
        <v>1000</v>
      </c>
      <c r="T33" s="4">
        <v>0</v>
      </c>
      <c r="U33" s="4">
        <v>33200</v>
      </c>
      <c r="V33" s="2">
        <v>93500</v>
      </c>
      <c r="W33" s="2"/>
      <c r="X33" s="4">
        <v>0</v>
      </c>
      <c r="Y33" s="4">
        <v>0</v>
      </c>
      <c r="Z33" s="2">
        <v>0</v>
      </c>
      <c r="AA33" s="4">
        <v>33200</v>
      </c>
      <c r="AB33" s="4">
        <v>0</v>
      </c>
      <c r="AC33" s="4">
        <v>125868.1</v>
      </c>
      <c r="AD33" s="4">
        <v>-92668.1</v>
      </c>
      <c r="AE33" s="4">
        <v>0</v>
      </c>
      <c r="AF33" s="4">
        <v>0</v>
      </c>
      <c r="AG33" s="4">
        <v>779.47900000000004</v>
      </c>
      <c r="AH33" s="4">
        <v>0</v>
      </c>
      <c r="AI33" s="4">
        <v>0</v>
      </c>
      <c r="AP33" s="6"/>
    </row>
    <row r="34" spans="1:43" x14ac:dyDescent="0.25">
      <c r="A34" s="4" t="s">
        <v>233</v>
      </c>
      <c r="B34" s="4" t="s">
        <v>39</v>
      </c>
      <c r="C34" s="4" t="s">
        <v>40</v>
      </c>
      <c r="D34" s="4" t="s">
        <v>41</v>
      </c>
      <c r="E34" s="4" t="s">
        <v>225</v>
      </c>
      <c r="F34" s="4" t="s">
        <v>234</v>
      </c>
      <c r="G34" s="4" t="s">
        <v>44</v>
      </c>
      <c r="H34" s="4">
        <v>0</v>
      </c>
      <c r="I34" s="4">
        <v>0</v>
      </c>
      <c r="J34" s="4">
        <v>0</v>
      </c>
      <c r="K34" s="4">
        <v>0</v>
      </c>
      <c r="L34" s="4">
        <v>1320306909020104</v>
      </c>
      <c r="M34" s="4">
        <v>222</v>
      </c>
      <c r="N34" s="4">
        <v>221</v>
      </c>
      <c r="O34" s="4">
        <v>1</v>
      </c>
      <c r="P34" s="4">
        <v>0</v>
      </c>
      <c r="Q34" s="4">
        <v>5533.4</v>
      </c>
      <c r="R34" s="4">
        <v>5981</v>
      </c>
      <c r="S34" s="4">
        <v>1000</v>
      </c>
      <c r="T34" s="4">
        <v>0</v>
      </c>
      <c r="U34" s="4">
        <v>447600</v>
      </c>
      <c r="V34" s="2">
        <v>0</v>
      </c>
      <c r="W34" s="2">
        <v>0</v>
      </c>
      <c r="X34" s="4">
        <v>0</v>
      </c>
      <c r="Y34" s="4">
        <v>0</v>
      </c>
      <c r="Z34" s="2">
        <v>0</v>
      </c>
      <c r="AA34" s="4">
        <v>447600</v>
      </c>
      <c r="AB34" s="4">
        <v>42522</v>
      </c>
      <c r="AC34" s="4">
        <v>96</v>
      </c>
      <c r="AD34" s="4">
        <v>404982</v>
      </c>
      <c r="AE34" s="4">
        <v>220</v>
      </c>
      <c r="AF34" s="4">
        <v>2198</v>
      </c>
      <c r="AG34" s="4">
        <v>2199</v>
      </c>
      <c r="AH34" s="4">
        <v>184.25</v>
      </c>
      <c r="AI34" s="4">
        <v>184.25</v>
      </c>
      <c r="AK34" s="6">
        <f>200-AH34</f>
        <v>15.75</v>
      </c>
      <c r="AL34" s="6">
        <f>AK34*AF34</f>
        <v>34618.5</v>
      </c>
      <c r="AP34" s="6"/>
    </row>
    <row r="35" spans="1:43" x14ac:dyDescent="0.25">
      <c r="A35" s="4" t="s">
        <v>111</v>
      </c>
      <c r="B35" s="4" t="s">
        <v>39</v>
      </c>
      <c r="C35" s="4" t="s">
        <v>40</v>
      </c>
      <c r="D35" s="4" t="s">
        <v>41</v>
      </c>
      <c r="E35" s="4" t="s">
        <v>49</v>
      </c>
      <c r="F35" s="4" t="s">
        <v>112</v>
      </c>
      <c r="G35" s="4" t="s">
        <v>44</v>
      </c>
      <c r="H35" s="4">
        <v>0</v>
      </c>
      <c r="I35" s="4">
        <v>0</v>
      </c>
      <c r="J35" s="4">
        <v>0</v>
      </c>
      <c r="K35" s="4">
        <v>0</v>
      </c>
      <c r="L35" s="4">
        <v>1320306906010302</v>
      </c>
      <c r="M35" s="4">
        <v>1027</v>
      </c>
      <c r="N35" s="4">
        <v>558</v>
      </c>
      <c r="O35" s="4">
        <v>469</v>
      </c>
      <c r="P35" s="4">
        <v>0</v>
      </c>
      <c r="Q35" s="4">
        <v>1081.473</v>
      </c>
      <c r="R35" s="4">
        <v>1108.47</v>
      </c>
      <c r="S35" s="4">
        <v>20000</v>
      </c>
      <c r="T35" s="4">
        <v>0</v>
      </c>
      <c r="U35" s="4">
        <v>539940</v>
      </c>
      <c r="V35" s="2">
        <f>155000+55000</f>
        <v>210000</v>
      </c>
      <c r="W35" s="2">
        <v>0</v>
      </c>
      <c r="X35" s="4">
        <v>0</v>
      </c>
      <c r="Y35" s="4">
        <v>0</v>
      </c>
      <c r="Z35" s="2">
        <v>0</v>
      </c>
      <c r="AA35" s="4">
        <v>539940</v>
      </c>
      <c r="AB35" s="4">
        <v>51294.3</v>
      </c>
      <c r="AC35" s="4">
        <v>475</v>
      </c>
      <c r="AD35" s="4">
        <v>488170.7</v>
      </c>
      <c r="AE35" s="4">
        <v>537</v>
      </c>
      <c r="AF35" s="4">
        <v>3373.5</v>
      </c>
      <c r="AG35" s="4">
        <v>3414.9720000000002</v>
      </c>
      <c r="AH35" s="4">
        <v>144.70699999999999</v>
      </c>
      <c r="AI35" s="4">
        <v>144.70699999999999</v>
      </c>
      <c r="AK35" s="6">
        <f>200-AH35</f>
        <v>55.293000000000006</v>
      </c>
      <c r="AL35" s="6">
        <f>AK35*AF35</f>
        <v>186530.93550000002</v>
      </c>
      <c r="AN35" s="6">
        <f>AB35/9.5</f>
        <v>5399.4000000000005</v>
      </c>
      <c r="AO35" s="6">
        <f>5*AN35</f>
        <v>26997.000000000004</v>
      </c>
      <c r="AP35" s="7">
        <f>AL35+AO35</f>
        <v>213527.93550000002</v>
      </c>
    </row>
    <row r="36" spans="1:43" x14ac:dyDescent="0.25">
      <c r="A36" s="4" t="s">
        <v>199</v>
      </c>
      <c r="B36" s="4" t="s">
        <v>39</v>
      </c>
      <c r="C36" s="4" t="s">
        <v>40</v>
      </c>
      <c r="D36" s="4" t="s">
        <v>41</v>
      </c>
      <c r="E36" s="4" t="s">
        <v>46</v>
      </c>
      <c r="F36" s="4" t="s">
        <v>200</v>
      </c>
      <c r="G36" s="4" t="s">
        <v>158</v>
      </c>
      <c r="H36" s="4">
        <v>0</v>
      </c>
      <c r="I36" s="4">
        <v>0</v>
      </c>
      <c r="J36" s="4">
        <v>0</v>
      </c>
      <c r="K36" s="4">
        <v>0</v>
      </c>
      <c r="L36" s="4">
        <v>1320306907010504</v>
      </c>
      <c r="M36" s="4">
        <v>2197</v>
      </c>
      <c r="N36" s="4">
        <v>1435</v>
      </c>
      <c r="O36" s="4">
        <v>762</v>
      </c>
      <c r="P36" s="4">
        <v>0</v>
      </c>
      <c r="Q36" s="4">
        <v>10988.1</v>
      </c>
      <c r="R36" s="4">
        <v>11561.1</v>
      </c>
      <c r="S36" s="4">
        <v>1000</v>
      </c>
      <c r="T36" s="4">
        <v>0</v>
      </c>
      <c r="U36" s="4">
        <v>573000</v>
      </c>
      <c r="V36" s="2">
        <v>0</v>
      </c>
      <c r="W36" s="2">
        <f>93500+360000</f>
        <v>453500</v>
      </c>
      <c r="X36" s="4">
        <v>0</v>
      </c>
      <c r="Y36" s="4">
        <v>0</v>
      </c>
      <c r="Z36" s="2">
        <v>0</v>
      </c>
      <c r="AA36" s="4">
        <v>573000</v>
      </c>
      <c r="AB36" s="4">
        <v>0</v>
      </c>
      <c r="AC36" s="4">
        <v>110074</v>
      </c>
      <c r="AD36" s="4">
        <v>462926</v>
      </c>
      <c r="AE36" s="4">
        <v>0</v>
      </c>
      <c r="AF36" s="4">
        <v>0</v>
      </c>
      <c r="AG36" s="4">
        <v>1461.2550000000001</v>
      </c>
      <c r="AH36" s="4">
        <v>0</v>
      </c>
      <c r="AI36" s="4">
        <v>0</v>
      </c>
      <c r="AP36" s="6"/>
    </row>
    <row r="37" spans="1:43" x14ac:dyDescent="0.25">
      <c r="A37" s="4" t="s">
        <v>92</v>
      </c>
      <c r="B37" s="4" t="s">
        <v>39</v>
      </c>
      <c r="C37" s="4" t="s">
        <v>40</v>
      </c>
      <c r="D37" s="4" t="s">
        <v>41</v>
      </c>
      <c r="E37" s="4" t="s">
        <v>55</v>
      </c>
      <c r="F37" s="4" t="s">
        <v>93</v>
      </c>
      <c r="G37" s="4" t="s">
        <v>44</v>
      </c>
      <c r="H37" s="4">
        <v>0</v>
      </c>
      <c r="I37" s="4">
        <v>0</v>
      </c>
      <c r="J37" s="4">
        <v>0</v>
      </c>
      <c r="K37" s="4">
        <v>0</v>
      </c>
      <c r="L37" s="4">
        <v>1320306901020301</v>
      </c>
      <c r="M37" s="4">
        <v>734</v>
      </c>
      <c r="N37" s="4">
        <v>403</v>
      </c>
      <c r="O37" s="4">
        <v>331</v>
      </c>
      <c r="P37" s="4">
        <v>0</v>
      </c>
      <c r="Q37" s="4">
        <v>828.27099999999996</v>
      </c>
      <c r="R37" s="4">
        <v>850.50800000000004</v>
      </c>
      <c r="S37" s="4">
        <v>30000</v>
      </c>
      <c r="T37" s="4">
        <v>0</v>
      </c>
      <c r="U37" s="4">
        <v>667110</v>
      </c>
      <c r="V37" s="2">
        <v>0</v>
      </c>
      <c r="W37" s="2">
        <v>27000</v>
      </c>
      <c r="X37" s="4">
        <v>0</v>
      </c>
      <c r="Y37" s="4">
        <v>0</v>
      </c>
      <c r="Z37" s="2">
        <v>0</v>
      </c>
      <c r="AA37" s="4">
        <v>667110</v>
      </c>
      <c r="AB37" s="4">
        <v>63375.45</v>
      </c>
      <c r="AC37" s="4">
        <v>668</v>
      </c>
      <c r="AD37" s="4">
        <v>603066.55000000005</v>
      </c>
      <c r="AE37" s="4">
        <v>386</v>
      </c>
      <c r="AF37" s="4">
        <v>2715</v>
      </c>
      <c r="AG37" s="4">
        <v>2744.1419999999998</v>
      </c>
      <c r="AH37" s="4">
        <v>222.124</v>
      </c>
      <c r="AI37" s="4">
        <v>200</v>
      </c>
      <c r="AK37" s="6">
        <f>200-AH37</f>
        <v>-22.123999999999995</v>
      </c>
      <c r="AL37" s="7">
        <f>AK37*AF37</f>
        <v>-60066.659999999989</v>
      </c>
      <c r="AN37" s="6">
        <f>AB37/9.5</f>
        <v>6671.0999999999995</v>
      </c>
      <c r="AO37" s="6">
        <f>AN37*5</f>
        <v>33355.5</v>
      </c>
      <c r="AP37" s="6"/>
      <c r="AQ37" s="7">
        <f>AL37+AO37</f>
        <v>-26711.159999999989</v>
      </c>
    </row>
    <row r="38" spans="1:43" x14ac:dyDescent="0.25">
      <c r="A38" s="4" t="s">
        <v>117</v>
      </c>
      <c r="B38" s="4" t="s">
        <v>39</v>
      </c>
      <c r="C38" s="4" t="s">
        <v>40</v>
      </c>
      <c r="D38" s="4" t="s">
        <v>41</v>
      </c>
      <c r="E38" s="4" t="s">
        <v>64</v>
      </c>
      <c r="F38" s="4" t="s">
        <v>118</v>
      </c>
      <c r="G38" s="4" t="s">
        <v>44</v>
      </c>
      <c r="H38" s="4">
        <v>0</v>
      </c>
      <c r="I38" s="4">
        <v>0</v>
      </c>
      <c r="J38" s="4">
        <v>0</v>
      </c>
      <c r="K38" s="4">
        <v>0</v>
      </c>
      <c r="L38" s="4">
        <v>1320306904010101</v>
      </c>
      <c r="M38" s="4">
        <v>306</v>
      </c>
      <c r="N38" s="4">
        <v>305</v>
      </c>
      <c r="O38" s="4">
        <v>1</v>
      </c>
      <c r="P38" s="4">
        <v>0</v>
      </c>
      <c r="Q38" s="4">
        <v>543.29399999999998</v>
      </c>
      <c r="R38" s="4">
        <v>561.67499999999995</v>
      </c>
      <c r="S38" s="4">
        <v>20000</v>
      </c>
      <c r="T38" s="4">
        <v>0</v>
      </c>
      <c r="U38" s="4">
        <v>367620</v>
      </c>
      <c r="V38" s="2">
        <v>72500</v>
      </c>
      <c r="W38" s="2">
        <v>0</v>
      </c>
      <c r="X38" s="4">
        <v>0</v>
      </c>
      <c r="Y38" s="4">
        <v>0</v>
      </c>
      <c r="Z38" s="2">
        <v>0</v>
      </c>
      <c r="AA38" s="4">
        <v>367620</v>
      </c>
      <c r="AB38" s="4">
        <v>34923.9</v>
      </c>
      <c r="AC38" s="4">
        <v>4031</v>
      </c>
      <c r="AD38" s="4">
        <v>328665.09999999998</v>
      </c>
      <c r="AE38" s="4">
        <v>302</v>
      </c>
      <c r="AF38" s="4">
        <v>2118</v>
      </c>
      <c r="AG38" s="4">
        <v>2137.34</v>
      </c>
      <c r="AH38" s="4">
        <v>155.17699999999999</v>
      </c>
      <c r="AI38" s="4">
        <v>155.17699999999999</v>
      </c>
      <c r="AK38" s="6">
        <f>200-AH38</f>
        <v>44.823000000000008</v>
      </c>
      <c r="AL38" s="7">
        <f>AK38*AF38</f>
        <v>94935.114000000016</v>
      </c>
      <c r="AP38" s="6"/>
    </row>
    <row r="39" spans="1:43" x14ac:dyDescent="0.25">
      <c r="A39" s="4" t="s">
        <v>119</v>
      </c>
      <c r="B39" s="4" t="s">
        <v>39</v>
      </c>
      <c r="C39" s="4" t="s">
        <v>40</v>
      </c>
      <c r="D39" s="4" t="s">
        <v>41</v>
      </c>
      <c r="E39" s="4" t="s">
        <v>46</v>
      </c>
      <c r="F39" s="4" t="s">
        <v>120</v>
      </c>
      <c r="G39" s="4" t="s">
        <v>121</v>
      </c>
      <c r="H39" s="4">
        <v>0</v>
      </c>
      <c r="I39" s="4">
        <v>0</v>
      </c>
      <c r="J39" s="4">
        <v>0</v>
      </c>
      <c r="K39" s="4">
        <v>0</v>
      </c>
      <c r="L39" s="4">
        <v>1320306907010103</v>
      </c>
      <c r="M39" s="4">
        <v>389</v>
      </c>
      <c r="N39" s="4">
        <v>231</v>
      </c>
      <c r="O39" s="4">
        <v>158</v>
      </c>
      <c r="P39" s="4">
        <v>0</v>
      </c>
      <c r="Q39" s="4">
        <v>400.726</v>
      </c>
      <c r="R39" s="4">
        <v>405.29700000000003</v>
      </c>
      <c r="S39" s="4">
        <v>10000</v>
      </c>
      <c r="T39" s="4">
        <v>0</v>
      </c>
      <c r="U39" s="4">
        <v>45710</v>
      </c>
      <c r="V39" s="2">
        <v>0</v>
      </c>
      <c r="W39" s="2">
        <v>12000</v>
      </c>
      <c r="X39" s="4">
        <v>0</v>
      </c>
      <c r="Y39" s="4">
        <v>0</v>
      </c>
      <c r="Z39" s="2">
        <v>0</v>
      </c>
      <c r="AA39" s="4">
        <v>45710</v>
      </c>
      <c r="AB39" s="4">
        <v>0</v>
      </c>
      <c r="AC39" s="4">
        <v>27881.5</v>
      </c>
      <c r="AD39" s="4">
        <v>17828.5</v>
      </c>
      <c r="AE39" s="4">
        <v>1</v>
      </c>
      <c r="AF39" s="4">
        <v>10</v>
      </c>
      <c r="AG39" s="4">
        <v>491.17700000000002</v>
      </c>
      <c r="AH39" s="4">
        <v>187.47200000000001</v>
      </c>
      <c r="AI39" s="4">
        <v>160.465</v>
      </c>
      <c r="AK39" s="6">
        <f>200-AH39</f>
        <v>12.527999999999992</v>
      </c>
      <c r="AL39" s="7">
        <f>AK39*AF39</f>
        <v>125.27999999999992</v>
      </c>
      <c r="AP39" s="6"/>
    </row>
    <row r="40" spans="1:43" x14ac:dyDescent="0.25">
      <c r="A40" s="4" t="s">
        <v>122</v>
      </c>
      <c r="B40" s="4" t="s">
        <v>39</v>
      </c>
      <c r="C40" s="4" t="s">
        <v>40</v>
      </c>
      <c r="D40" s="4" t="s">
        <v>41</v>
      </c>
      <c r="E40" s="4" t="s">
        <v>49</v>
      </c>
      <c r="F40" s="4" t="s">
        <v>123</v>
      </c>
      <c r="G40" s="4" t="s">
        <v>104</v>
      </c>
      <c r="H40" s="4">
        <v>0</v>
      </c>
      <c r="I40" s="4">
        <v>0</v>
      </c>
      <c r="J40" s="4">
        <v>0</v>
      </c>
      <c r="K40" s="4">
        <v>0</v>
      </c>
      <c r="L40" s="4">
        <v>1320306906010303</v>
      </c>
      <c r="M40" s="4">
        <v>6621</v>
      </c>
      <c r="N40" s="4">
        <v>4702</v>
      </c>
      <c r="O40" s="4">
        <v>1919</v>
      </c>
      <c r="P40" s="4">
        <v>0</v>
      </c>
      <c r="Q40" s="4">
        <v>1278.69</v>
      </c>
      <c r="R40" s="4">
        <v>1302.442</v>
      </c>
      <c r="S40" s="4">
        <v>20000</v>
      </c>
      <c r="T40" s="4">
        <v>0</v>
      </c>
      <c r="U40" s="4">
        <v>475040</v>
      </c>
      <c r="V40" s="2">
        <v>39000</v>
      </c>
      <c r="W40" s="2">
        <v>0</v>
      </c>
      <c r="X40" s="4">
        <v>0</v>
      </c>
      <c r="Y40" s="4">
        <v>0</v>
      </c>
      <c r="Z40" s="2">
        <v>0</v>
      </c>
      <c r="AA40" s="4">
        <v>475040</v>
      </c>
      <c r="AB40" s="4">
        <v>0</v>
      </c>
      <c r="AC40" s="4">
        <v>271238.5</v>
      </c>
      <c r="AD40" s="4">
        <v>203801.5</v>
      </c>
      <c r="AE40" s="4">
        <v>53</v>
      </c>
      <c r="AF40" s="4">
        <v>395.5</v>
      </c>
      <c r="AG40" s="4">
        <v>6149.97</v>
      </c>
      <c r="AH40" s="4">
        <v>187.47200000000001</v>
      </c>
      <c r="AI40" s="4">
        <v>160.465</v>
      </c>
      <c r="AK40" s="6">
        <f>200-AH40</f>
        <v>12.527999999999992</v>
      </c>
      <c r="AL40" s="6">
        <f>AK40*AF40</f>
        <v>4954.8239999999969</v>
      </c>
      <c r="AN40" s="6">
        <f>AB40/9.5</f>
        <v>0</v>
      </c>
      <c r="AO40" s="6">
        <f>5*AN40</f>
        <v>0</v>
      </c>
      <c r="AP40" s="7">
        <f>AL40+AO40</f>
        <v>4954.8239999999969</v>
      </c>
    </row>
    <row r="41" spans="1:43" x14ac:dyDescent="0.25">
      <c r="A41" s="4" t="s">
        <v>132</v>
      </c>
      <c r="B41" s="4" t="s">
        <v>39</v>
      </c>
      <c r="C41" s="4" t="s">
        <v>40</v>
      </c>
      <c r="D41" s="4" t="s">
        <v>41</v>
      </c>
      <c r="E41" s="4" t="s">
        <v>85</v>
      </c>
      <c r="F41" s="4" t="s">
        <v>133</v>
      </c>
      <c r="G41" s="4" t="s">
        <v>44</v>
      </c>
      <c r="H41" s="4">
        <v>0</v>
      </c>
      <c r="I41" s="4">
        <v>0</v>
      </c>
      <c r="J41" s="4">
        <v>0</v>
      </c>
      <c r="K41" s="4">
        <v>0</v>
      </c>
      <c r="L41" s="4">
        <v>1320306905010101</v>
      </c>
      <c r="M41" s="4">
        <v>439</v>
      </c>
      <c r="N41" s="4">
        <v>438</v>
      </c>
      <c r="O41" s="4">
        <v>1</v>
      </c>
      <c r="P41" s="4">
        <v>0</v>
      </c>
      <c r="Q41" s="4">
        <v>752.55700000000002</v>
      </c>
      <c r="R41" s="4">
        <v>770.48500000000001</v>
      </c>
      <c r="S41" s="4">
        <v>20000</v>
      </c>
      <c r="T41" s="4">
        <v>0</v>
      </c>
      <c r="U41" s="4">
        <v>358560</v>
      </c>
      <c r="V41" s="2">
        <v>0</v>
      </c>
      <c r="W41" s="2">
        <v>0</v>
      </c>
      <c r="X41" s="4">
        <v>0</v>
      </c>
      <c r="Y41" s="4">
        <v>0</v>
      </c>
      <c r="Z41" s="2">
        <v>0</v>
      </c>
      <c r="AA41" s="4">
        <v>358560</v>
      </c>
      <c r="AB41" s="4">
        <v>34063.199999999997</v>
      </c>
      <c r="AC41" s="4">
        <v>23</v>
      </c>
      <c r="AD41" s="4">
        <v>324473.8</v>
      </c>
      <c r="AE41" s="4">
        <v>435</v>
      </c>
      <c r="AF41" s="4">
        <v>3737.5</v>
      </c>
      <c r="AG41" s="4">
        <v>3748.0630000000001</v>
      </c>
      <c r="AH41" s="4">
        <v>86.816000000000003</v>
      </c>
      <c r="AI41" s="4">
        <v>86.816000000000003</v>
      </c>
      <c r="AK41" s="6">
        <f>200-AH41</f>
        <v>113.184</v>
      </c>
      <c r="AL41" s="7">
        <f>AK41*AF41</f>
        <v>423025.2</v>
      </c>
      <c r="AP41" s="6"/>
    </row>
    <row r="42" spans="1:43" x14ac:dyDescent="0.25">
      <c r="A42" s="4" t="s">
        <v>205</v>
      </c>
      <c r="B42" s="4" t="s">
        <v>39</v>
      </c>
      <c r="C42" s="4" t="s">
        <v>40</v>
      </c>
      <c r="D42" s="4" t="s">
        <v>41</v>
      </c>
      <c r="E42" s="4" t="s">
        <v>85</v>
      </c>
      <c r="F42" s="4" t="s">
        <v>206</v>
      </c>
      <c r="G42" s="4" t="s">
        <v>44</v>
      </c>
      <c r="H42" s="4">
        <v>0</v>
      </c>
      <c r="I42" s="4">
        <v>0</v>
      </c>
      <c r="J42" s="4">
        <v>0</v>
      </c>
      <c r="K42" s="4">
        <v>0</v>
      </c>
      <c r="L42" s="4">
        <v>15785</v>
      </c>
      <c r="M42" s="4">
        <v>285</v>
      </c>
      <c r="N42" s="4">
        <v>283</v>
      </c>
      <c r="O42" s="4">
        <v>2</v>
      </c>
      <c r="P42" s="4">
        <v>0</v>
      </c>
      <c r="Q42" s="4">
        <v>410.33199999999999</v>
      </c>
      <c r="R42" s="4">
        <v>441.63900000000001</v>
      </c>
      <c r="S42" s="4">
        <v>20000</v>
      </c>
      <c r="T42" s="4">
        <v>0</v>
      </c>
      <c r="U42" s="4">
        <v>626140</v>
      </c>
      <c r="V42" s="2">
        <v>0</v>
      </c>
      <c r="W42" s="2">
        <f>V44-W56</f>
        <v>77000</v>
      </c>
      <c r="X42" s="4">
        <v>0</v>
      </c>
      <c r="Y42" s="4">
        <v>0</v>
      </c>
      <c r="Z42" s="2">
        <v>0</v>
      </c>
      <c r="AA42" s="4">
        <v>626140</v>
      </c>
      <c r="AB42" s="4">
        <v>59483.3</v>
      </c>
      <c r="AC42" s="4">
        <v>63</v>
      </c>
      <c r="AD42" s="4">
        <v>566593.69999999995</v>
      </c>
      <c r="AE42" s="4">
        <v>279</v>
      </c>
      <c r="AF42" s="4">
        <v>2447</v>
      </c>
      <c r="AG42" s="4">
        <v>2459</v>
      </c>
      <c r="AH42" s="4">
        <v>231.54599999999999</v>
      </c>
      <c r="AI42" s="4">
        <v>200</v>
      </c>
      <c r="AK42" s="6">
        <f t="shared" ref="AK42:AK45" si="5">200-AH42</f>
        <v>-31.545999999999992</v>
      </c>
      <c r="AL42" s="7">
        <f t="shared" ref="AL42:AL45" si="6">AK42*AF42</f>
        <v>-77193.061999999976</v>
      </c>
      <c r="AP42" s="6"/>
    </row>
    <row r="43" spans="1:43" x14ac:dyDescent="0.25">
      <c r="A43" s="4" t="s">
        <v>150</v>
      </c>
      <c r="B43" s="4" t="s">
        <v>39</v>
      </c>
      <c r="C43" s="4" t="s">
        <v>40</v>
      </c>
      <c r="D43" s="4" t="s">
        <v>41</v>
      </c>
      <c r="E43" s="4" t="s">
        <v>85</v>
      </c>
      <c r="F43" s="4" t="s">
        <v>151</v>
      </c>
      <c r="G43" s="4" t="s">
        <v>44</v>
      </c>
      <c r="H43" s="4">
        <v>0</v>
      </c>
      <c r="I43" s="4">
        <v>0</v>
      </c>
      <c r="J43" s="4">
        <v>0</v>
      </c>
      <c r="K43" s="4">
        <v>0</v>
      </c>
      <c r="L43" s="4">
        <v>1320306905010105</v>
      </c>
      <c r="M43" s="4">
        <v>27</v>
      </c>
      <c r="N43" s="4">
        <v>27</v>
      </c>
      <c r="O43" s="4">
        <v>0</v>
      </c>
      <c r="P43" s="4">
        <v>0</v>
      </c>
      <c r="Q43" s="4">
        <v>0</v>
      </c>
      <c r="R43" s="4">
        <v>0</v>
      </c>
      <c r="S43" s="4">
        <v>1</v>
      </c>
      <c r="T43" s="4">
        <v>0</v>
      </c>
      <c r="U43" s="4">
        <v>0</v>
      </c>
      <c r="V43" s="2">
        <v>0</v>
      </c>
      <c r="W43" s="2">
        <v>0</v>
      </c>
      <c r="X43" s="4">
        <v>0</v>
      </c>
      <c r="Y43" s="4">
        <v>0</v>
      </c>
      <c r="Z43" s="2">
        <v>0</v>
      </c>
      <c r="AA43" s="4">
        <v>0</v>
      </c>
      <c r="AB43" s="4">
        <v>0</v>
      </c>
      <c r="AC43" s="4">
        <v>0</v>
      </c>
      <c r="AD43" s="4">
        <v>0</v>
      </c>
      <c r="AE43" s="4">
        <v>27</v>
      </c>
      <c r="AF43" s="4">
        <v>270</v>
      </c>
      <c r="AG43" s="4">
        <v>270</v>
      </c>
      <c r="AH43" s="4">
        <v>0</v>
      </c>
      <c r="AI43" s="4">
        <v>0</v>
      </c>
      <c r="AK43" s="6">
        <f t="shared" si="5"/>
        <v>200</v>
      </c>
      <c r="AL43" s="7">
        <f t="shared" si="6"/>
        <v>54000</v>
      </c>
      <c r="AP43" s="6"/>
    </row>
    <row r="44" spans="1:43" x14ac:dyDescent="0.25">
      <c r="A44" s="4" t="s">
        <v>109</v>
      </c>
      <c r="B44" s="4" t="s">
        <v>39</v>
      </c>
      <c r="C44" s="4" t="s">
        <v>40</v>
      </c>
      <c r="D44" s="4" t="s">
        <v>41</v>
      </c>
      <c r="E44" s="4" t="s">
        <v>85</v>
      </c>
      <c r="F44" s="4" t="s">
        <v>110</v>
      </c>
      <c r="G44" s="4" t="s">
        <v>44</v>
      </c>
      <c r="H44" s="4">
        <v>0</v>
      </c>
      <c r="I44" s="4">
        <v>0</v>
      </c>
      <c r="J44" s="4">
        <v>0</v>
      </c>
      <c r="K44" s="4">
        <v>0</v>
      </c>
      <c r="L44" s="4">
        <v>1320306905010102</v>
      </c>
      <c r="M44" s="4">
        <v>503</v>
      </c>
      <c r="N44" s="4">
        <v>422</v>
      </c>
      <c r="O44" s="4">
        <v>81</v>
      </c>
      <c r="P44" s="4">
        <v>0</v>
      </c>
      <c r="Q44" s="4">
        <v>715.20600000000002</v>
      </c>
      <c r="R44" s="4">
        <v>739.48900000000003</v>
      </c>
      <c r="S44" s="4">
        <v>20000</v>
      </c>
      <c r="T44" s="4">
        <v>0</v>
      </c>
      <c r="U44" s="4">
        <v>485660</v>
      </c>
      <c r="V44" s="2">
        <v>142000</v>
      </c>
      <c r="W44" s="2">
        <v>0</v>
      </c>
      <c r="X44" s="4">
        <v>0</v>
      </c>
      <c r="Y44" s="4">
        <v>0</v>
      </c>
      <c r="Z44" s="2">
        <v>0</v>
      </c>
      <c r="AA44" s="4">
        <v>485660</v>
      </c>
      <c r="AB44" s="4">
        <v>46137.7</v>
      </c>
      <c r="AC44" s="4">
        <v>494</v>
      </c>
      <c r="AD44" s="4">
        <v>439028.3</v>
      </c>
      <c r="AE44" s="4">
        <v>394</v>
      </c>
      <c r="AF44" s="4">
        <v>3049.5</v>
      </c>
      <c r="AG44" s="4">
        <v>3070.4789999999998</v>
      </c>
      <c r="AH44" s="4">
        <v>143.96700000000001</v>
      </c>
      <c r="AI44" s="4">
        <v>143.96700000000001</v>
      </c>
      <c r="AK44" s="6">
        <f t="shared" si="5"/>
        <v>56.032999999999987</v>
      </c>
      <c r="AL44" s="7">
        <f t="shared" si="6"/>
        <v>170872.63349999997</v>
      </c>
      <c r="AN44" s="6">
        <f>AL42+AL56</f>
        <v>-141984.37699999998</v>
      </c>
      <c r="AP44" s="6"/>
    </row>
    <row r="45" spans="1:43" x14ac:dyDescent="0.25">
      <c r="A45" s="4" t="s">
        <v>87</v>
      </c>
      <c r="B45" s="4" t="s">
        <v>39</v>
      </c>
      <c r="C45" s="4" t="s">
        <v>40</v>
      </c>
      <c r="D45" s="4" t="s">
        <v>41</v>
      </c>
      <c r="E45" s="4" t="s">
        <v>85</v>
      </c>
      <c r="F45" s="4" t="s">
        <v>88</v>
      </c>
      <c r="G45" s="4" t="s">
        <v>44</v>
      </c>
      <c r="H45" s="4">
        <v>0</v>
      </c>
      <c r="I45" s="4">
        <v>0</v>
      </c>
      <c r="J45" s="4">
        <v>0</v>
      </c>
      <c r="K45" s="4">
        <v>0</v>
      </c>
      <c r="L45" s="4">
        <v>1320306905010103</v>
      </c>
      <c r="M45" s="4">
        <v>316</v>
      </c>
      <c r="N45" s="4">
        <v>285</v>
      </c>
      <c r="O45" s="4">
        <v>31</v>
      </c>
      <c r="P45" s="4">
        <v>0</v>
      </c>
      <c r="Q45" s="4">
        <v>575.24300000000005</v>
      </c>
      <c r="R45" s="4">
        <v>593.51400000000001</v>
      </c>
      <c r="S45" s="4">
        <v>20000</v>
      </c>
      <c r="T45" s="4">
        <v>0</v>
      </c>
      <c r="U45" s="4">
        <v>365420</v>
      </c>
      <c r="V45" s="2">
        <v>110000</v>
      </c>
      <c r="W45" s="2">
        <v>0</v>
      </c>
      <c r="X45" s="4">
        <v>0</v>
      </c>
      <c r="Y45" s="4">
        <v>0</v>
      </c>
      <c r="Z45" s="2">
        <v>0</v>
      </c>
      <c r="AA45" s="4">
        <v>365420</v>
      </c>
      <c r="AB45" s="4">
        <v>34714.9</v>
      </c>
      <c r="AC45" s="4">
        <v>388</v>
      </c>
      <c r="AD45" s="4">
        <v>330317.09999999998</v>
      </c>
      <c r="AE45" s="4">
        <v>281</v>
      </c>
      <c r="AF45" s="4">
        <v>2204</v>
      </c>
      <c r="AG45" s="4">
        <v>2210.145</v>
      </c>
      <c r="AH45" s="4">
        <v>149.87200000000001</v>
      </c>
      <c r="AI45" s="4">
        <v>149.87200000000001</v>
      </c>
      <c r="AK45" s="6">
        <f t="shared" si="5"/>
        <v>50.127999999999986</v>
      </c>
      <c r="AL45" s="7">
        <f t="shared" si="6"/>
        <v>110482.11199999996</v>
      </c>
      <c r="AP45" s="6"/>
    </row>
    <row r="46" spans="1:43" x14ac:dyDescent="0.25">
      <c r="A46" s="4" t="s">
        <v>54</v>
      </c>
      <c r="B46" s="4" t="s">
        <v>39</v>
      </c>
      <c r="C46" s="4" t="s">
        <v>40</v>
      </c>
      <c r="D46" s="4" t="s">
        <v>41</v>
      </c>
      <c r="E46" s="4" t="s">
        <v>55</v>
      </c>
      <c r="F46" s="4" t="s">
        <v>56</v>
      </c>
      <c r="G46" s="4" t="s">
        <v>44</v>
      </c>
      <c r="H46" s="4">
        <v>0</v>
      </c>
      <c r="I46" s="4">
        <v>0</v>
      </c>
      <c r="J46" s="4">
        <v>0</v>
      </c>
      <c r="K46" s="4">
        <v>0</v>
      </c>
      <c r="L46" s="4">
        <v>1320306901020102</v>
      </c>
      <c r="M46" s="4">
        <v>195</v>
      </c>
      <c r="N46" s="4">
        <v>192</v>
      </c>
      <c r="O46" s="4">
        <v>3</v>
      </c>
      <c r="P46" s="4">
        <v>0</v>
      </c>
      <c r="Q46" s="4">
        <v>544.32000000000005</v>
      </c>
      <c r="R46" s="4">
        <v>561.98500000000001</v>
      </c>
      <c r="S46" s="4">
        <v>30000</v>
      </c>
      <c r="T46" s="4">
        <v>0</v>
      </c>
      <c r="U46" s="4">
        <v>529950</v>
      </c>
      <c r="V46" s="2">
        <v>0</v>
      </c>
      <c r="W46" s="2">
        <v>100000</v>
      </c>
      <c r="X46" s="4">
        <v>0</v>
      </c>
      <c r="Y46" s="4">
        <v>0</v>
      </c>
      <c r="Z46" s="2">
        <v>0</v>
      </c>
      <c r="AA46" s="4">
        <v>529950</v>
      </c>
      <c r="AB46" s="4">
        <v>50345.25</v>
      </c>
      <c r="AC46" s="4">
        <v>5</v>
      </c>
      <c r="AD46" s="4">
        <v>479599.75</v>
      </c>
      <c r="AE46" s="4">
        <v>188</v>
      </c>
      <c r="AF46" s="4">
        <v>1739</v>
      </c>
      <c r="AG46" s="4">
        <v>1763.34</v>
      </c>
      <c r="AH46" s="4">
        <v>275.791</v>
      </c>
      <c r="AI46" s="4">
        <v>200</v>
      </c>
      <c r="AK46" s="6">
        <f>200-AH46</f>
        <v>-75.790999999999997</v>
      </c>
      <c r="AL46" s="7">
        <f>AK46*AF46</f>
        <v>-131800.549</v>
      </c>
      <c r="AN46" s="6">
        <f>AB46/9.5</f>
        <v>5299.5</v>
      </c>
      <c r="AO46" s="6">
        <f>AN46*5</f>
        <v>26497.5</v>
      </c>
      <c r="AP46" s="6"/>
      <c r="AQ46" s="7">
        <f>AL46+AO46</f>
        <v>-105303.049</v>
      </c>
    </row>
    <row r="47" spans="1:43" x14ac:dyDescent="0.25">
      <c r="A47" s="4" t="s">
        <v>136</v>
      </c>
      <c r="B47" s="4" t="s">
        <v>39</v>
      </c>
      <c r="C47" s="4" t="s">
        <v>40</v>
      </c>
      <c r="D47" s="4" t="s">
        <v>41</v>
      </c>
      <c r="E47" s="4" t="s">
        <v>64</v>
      </c>
      <c r="F47" s="4" t="s">
        <v>137</v>
      </c>
      <c r="G47" s="4" t="s">
        <v>44</v>
      </c>
      <c r="H47" s="4">
        <v>0</v>
      </c>
      <c r="I47" s="4">
        <v>0</v>
      </c>
      <c r="J47" s="4">
        <v>0</v>
      </c>
      <c r="K47" s="4">
        <v>0</v>
      </c>
      <c r="L47" s="4">
        <v>1320306904010102</v>
      </c>
      <c r="M47" s="4">
        <v>3</v>
      </c>
      <c r="N47" s="4">
        <v>3</v>
      </c>
      <c r="O47" s="4">
        <v>0</v>
      </c>
      <c r="P47" s="4">
        <v>0</v>
      </c>
      <c r="Q47" s="4">
        <v>0</v>
      </c>
      <c r="R47" s="4">
        <v>0</v>
      </c>
      <c r="S47" s="4">
        <v>20000</v>
      </c>
      <c r="T47" s="4">
        <v>0</v>
      </c>
      <c r="U47" s="4">
        <v>0</v>
      </c>
      <c r="V47" s="2">
        <v>0</v>
      </c>
      <c r="W47" s="2">
        <v>0</v>
      </c>
      <c r="X47" s="4">
        <v>0</v>
      </c>
      <c r="Y47" s="4">
        <v>0</v>
      </c>
      <c r="Z47" s="2">
        <v>0</v>
      </c>
      <c r="AA47" s="4">
        <v>0</v>
      </c>
      <c r="AB47" s="4">
        <v>0</v>
      </c>
      <c r="AC47" s="4">
        <v>0</v>
      </c>
      <c r="AD47" s="4">
        <v>0</v>
      </c>
      <c r="AE47" s="4">
        <v>3</v>
      </c>
      <c r="AF47" s="4">
        <v>30</v>
      </c>
      <c r="AG47" s="4">
        <v>30</v>
      </c>
      <c r="AH47" s="4">
        <v>0</v>
      </c>
      <c r="AI47" s="4">
        <v>0</v>
      </c>
      <c r="AK47" s="6">
        <f t="shared" ref="AK47:AK51" si="7">200-AH47</f>
        <v>200</v>
      </c>
      <c r="AL47" s="7">
        <f t="shared" ref="AL47:AL51" si="8">AK47*AF47</f>
        <v>6000</v>
      </c>
      <c r="AP47" s="6"/>
    </row>
    <row r="48" spans="1:43" x14ac:dyDescent="0.25">
      <c r="A48" s="4" t="s">
        <v>138</v>
      </c>
      <c r="B48" s="4" t="s">
        <v>39</v>
      </c>
      <c r="C48" s="4" t="s">
        <v>40</v>
      </c>
      <c r="D48" s="4" t="s">
        <v>41</v>
      </c>
      <c r="E48" s="4" t="s">
        <v>64</v>
      </c>
      <c r="F48" s="4" t="s">
        <v>139</v>
      </c>
      <c r="G48" s="4" t="s">
        <v>44</v>
      </c>
      <c r="H48" s="4">
        <v>0</v>
      </c>
      <c r="I48" s="4">
        <v>0</v>
      </c>
      <c r="J48" s="4">
        <v>0</v>
      </c>
      <c r="K48" s="4">
        <v>0</v>
      </c>
      <c r="L48" s="4">
        <v>1320306904010103</v>
      </c>
      <c r="M48" s="4">
        <v>666</v>
      </c>
      <c r="N48" s="4">
        <v>385</v>
      </c>
      <c r="O48" s="4">
        <v>281</v>
      </c>
      <c r="P48" s="4">
        <v>0</v>
      </c>
      <c r="Q48" s="4">
        <v>22.882000000000001</v>
      </c>
      <c r="R48" s="4">
        <v>34.295999999999999</v>
      </c>
      <c r="S48" s="4">
        <v>20000</v>
      </c>
      <c r="T48" s="4">
        <v>0</v>
      </c>
      <c r="U48" s="4">
        <v>228280</v>
      </c>
      <c r="V48" s="2">
        <v>0</v>
      </c>
      <c r="W48" s="2">
        <v>0</v>
      </c>
      <c r="X48" s="4">
        <v>0</v>
      </c>
      <c r="Y48" s="4">
        <v>0</v>
      </c>
      <c r="Z48" s="2">
        <v>0</v>
      </c>
      <c r="AA48" s="4">
        <v>228280</v>
      </c>
      <c r="AB48" s="4">
        <v>21686.6</v>
      </c>
      <c r="AC48" s="4">
        <v>7798</v>
      </c>
      <c r="AD48" s="4">
        <v>198795.4</v>
      </c>
      <c r="AE48" s="4">
        <v>262</v>
      </c>
      <c r="AF48" s="4">
        <v>2202.5</v>
      </c>
      <c r="AG48" s="4">
        <v>2318.672</v>
      </c>
      <c r="AH48" s="4">
        <v>90.259</v>
      </c>
      <c r="AI48" s="4">
        <v>90.259</v>
      </c>
      <c r="AK48" s="6">
        <f t="shared" si="7"/>
        <v>109.741</v>
      </c>
      <c r="AL48" s="7">
        <f t="shared" si="8"/>
        <v>241704.55249999999</v>
      </c>
      <c r="AP48" s="6"/>
    </row>
    <row r="49" spans="1:42" x14ac:dyDescent="0.25">
      <c r="A49" s="4" t="s">
        <v>140</v>
      </c>
      <c r="B49" s="4" t="s">
        <v>39</v>
      </c>
      <c r="C49" s="4" t="s">
        <v>40</v>
      </c>
      <c r="D49" s="4" t="s">
        <v>41</v>
      </c>
      <c r="E49" s="4" t="s">
        <v>64</v>
      </c>
      <c r="F49" s="4" t="s">
        <v>141</v>
      </c>
      <c r="G49" s="4" t="s">
        <v>44</v>
      </c>
      <c r="H49" s="4">
        <v>0</v>
      </c>
      <c r="I49" s="4">
        <v>0</v>
      </c>
      <c r="J49" s="4">
        <v>0</v>
      </c>
      <c r="K49" s="4">
        <v>0</v>
      </c>
      <c r="L49" s="4">
        <v>1320306904010104</v>
      </c>
      <c r="M49" s="4">
        <v>174</v>
      </c>
      <c r="N49" s="4">
        <v>148</v>
      </c>
      <c r="O49" s="4">
        <v>26</v>
      </c>
      <c r="P49" s="4">
        <v>0</v>
      </c>
      <c r="Q49" s="4">
        <v>29.678999999999998</v>
      </c>
      <c r="R49" s="4">
        <v>45.482999999999997</v>
      </c>
      <c r="S49" s="4">
        <v>20000</v>
      </c>
      <c r="T49" s="4">
        <v>0</v>
      </c>
      <c r="U49" s="4">
        <v>316080</v>
      </c>
      <c r="V49" s="2">
        <v>0</v>
      </c>
      <c r="W49" s="2">
        <v>72500</v>
      </c>
      <c r="X49" s="4">
        <v>0</v>
      </c>
      <c r="Y49" s="4">
        <v>0</v>
      </c>
      <c r="Z49" s="2">
        <v>0</v>
      </c>
      <c r="AA49" s="4">
        <v>316080</v>
      </c>
      <c r="AB49" s="4">
        <v>30027.599999999999</v>
      </c>
      <c r="AC49" s="4">
        <v>19</v>
      </c>
      <c r="AD49" s="4">
        <v>286033.40000000002</v>
      </c>
      <c r="AE49" s="4">
        <v>147</v>
      </c>
      <c r="AF49" s="4">
        <v>1067.75</v>
      </c>
      <c r="AG49" s="4">
        <v>1068.42</v>
      </c>
      <c r="AH49" s="4">
        <v>267.88400000000001</v>
      </c>
      <c r="AI49" s="4">
        <v>200</v>
      </c>
      <c r="AK49" s="6">
        <f t="shared" si="7"/>
        <v>-67.884000000000015</v>
      </c>
      <c r="AL49" s="7">
        <f t="shared" si="8"/>
        <v>-72483.141000000018</v>
      </c>
      <c r="AP49" s="6"/>
    </row>
    <row r="50" spans="1:42" x14ac:dyDescent="0.25">
      <c r="A50" s="4" t="s">
        <v>142</v>
      </c>
      <c r="B50" s="4" t="s">
        <v>39</v>
      </c>
      <c r="C50" s="4" t="s">
        <v>40</v>
      </c>
      <c r="D50" s="4" t="s">
        <v>41</v>
      </c>
      <c r="E50" s="4" t="s">
        <v>49</v>
      </c>
      <c r="F50" s="4" t="s">
        <v>143</v>
      </c>
      <c r="G50" s="4" t="s">
        <v>44</v>
      </c>
      <c r="H50" s="4">
        <v>0</v>
      </c>
      <c r="I50" s="4">
        <v>0</v>
      </c>
      <c r="J50" s="4">
        <v>0</v>
      </c>
      <c r="K50" s="4">
        <v>0</v>
      </c>
      <c r="L50" s="4">
        <v>1320306906010301</v>
      </c>
      <c r="M50" s="4">
        <v>319</v>
      </c>
      <c r="N50" s="4">
        <v>228</v>
      </c>
      <c r="O50" s="4">
        <v>91</v>
      </c>
      <c r="P50" s="4">
        <v>0</v>
      </c>
      <c r="Q50" s="4">
        <v>585.46400000000006</v>
      </c>
      <c r="R50" s="4">
        <v>609.58799999999997</v>
      </c>
      <c r="S50" s="4">
        <v>20000</v>
      </c>
      <c r="T50" s="4">
        <v>0</v>
      </c>
      <c r="U50" s="4">
        <v>482480</v>
      </c>
      <c r="V50" s="2">
        <v>0</v>
      </c>
      <c r="W50" s="5">
        <v>155000</v>
      </c>
      <c r="X50" s="4">
        <v>0</v>
      </c>
      <c r="Y50" s="4">
        <v>0</v>
      </c>
      <c r="Z50" s="2">
        <v>0</v>
      </c>
      <c r="AA50" s="4">
        <v>482480</v>
      </c>
      <c r="AB50" s="4">
        <v>45835.6</v>
      </c>
      <c r="AC50" s="4">
        <v>546</v>
      </c>
      <c r="AD50" s="4">
        <v>436098.4</v>
      </c>
      <c r="AE50" s="4">
        <v>208</v>
      </c>
      <c r="AF50" s="4">
        <v>1285</v>
      </c>
      <c r="AG50" s="4">
        <v>1293.944</v>
      </c>
      <c r="AH50" s="4">
        <v>339.37599999999998</v>
      </c>
      <c r="AI50" s="4">
        <v>200</v>
      </c>
      <c r="AK50" s="6">
        <f t="shared" si="7"/>
        <v>-139.37599999999998</v>
      </c>
      <c r="AL50" s="6">
        <f t="shared" si="8"/>
        <v>-179098.15999999997</v>
      </c>
      <c r="AN50" s="6">
        <f t="shared" ref="AN50:AN51" si="9">AB50/9.5</f>
        <v>4824.8</v>
      </c>
      <c r="AO50" s="6">
        <f t="shared" ref="AO50:AO51" si="10">5*AN50</f>
        <v>24124</v>
      </c>
      <c r="AP50" s="7">
        <f t="shared" ref="AP50:AP51" si="11">AL50+AO50</f>
        <v>-154974.15999999997</v>
      </c>
    </row>
    <row r="51" spans="1:42" x14ac:dyDescent="0.25">
      <c r="A51" s="4" t="s">
        <v>74</v>
      </c>
      <c r="B51" s="4" t="s">
        <v>39</v>
      </c>
      <c r="C51" s="4" t="s">
        <v>40</v>
      </c>
      <c r="D51" s="4" t="s">
        <v>41</v>
      </c>
      <c r="E51" s="4" t="s">
        <v>49</v>
      </c>
      <c r="F51" s="4" t="s">
        <v>75</v>
      </c>
      <c r="G51" s="4" t="s">
        <v>44</v>
      </c>
      <c r="H51" s="4">
        <v>0</v>
      </c>
      <c r="I51" s="4">
        <v>0</v>
      </c>
      <c r="J51" s="4">
        <v>0</v>
      </c>
      <c r="K51" s="4">
        <v>0</v>
      </c>
      <c r="L51" s="4">
        <v>1320306906010101</v>
      </c>
      <c r="M51" s="4">
        <v>350</v>
      </c>
      <c r="N51" s="4">
        <v>276</v>
      </c>
      <c r="O51" s="4">
        <v>74</v>
      </c>
      <c r="P51" s="4">
        <v>0</v>
      </c>
      <c r="Q51" s="4">
        <v>926.70899999999995</v>
      </c>
      <c r="R51" s="4">
        <v>954.03800000000001</v>
      </c>
      <c r="S51" s="4">
        <v>20000</v>
      </c>
      <c r="T51" s="4">
        <v>0</v>
      </c>
      <c r="U51" s="4">
        <v>546580</v>
      </c>
      <c r="V51" s="2">
        <v>0</v>
      </c>
      <c r="W51" s="2">
        <f>55000+33000</f>
        <v>88000</v>
      </c>
      <c r="X51" s="4">
        <v>0</v>
      </c>
      <c r="Y51" s="4">
        <v>0</v>
      </c>
      <c r="Z51" s="2">
        <v>0</v>
      </c>
      <c r="AA51" s="4">
        <v>546580</v>
      </c>
      <c r="AB51" s="4">
        <v>51925.1</v>
      </c>
      <c r="AC51" s="4">
        <v>318</v>
      </c>
      <c r="AD51" s="4">
        <v>494336.9</v>
      </c>
      <c r="AE51" s="4">
        <v>266</v>
      </c>
      <c r="AF51" s="4">
        <v>1956.1</v>
      </c>
      <c r="AG51" s="4">
        <v>1958.298</v>
      </c>
      <c r="AH51" s="4">
        <v>252.71600000000001</v>
      </c>
      <c r="AI51" s="4">
        <v>200</v>
      </c>
      <c r="AK51" s="6">
        <f t="shared" si="7"/>
        <v>-52.716000000000008</v>
      </c>
      <c r="AL51" s="6">
        <f t="shared" si="8"/>
        <v>-103117.76760000001</v>
      </c>
      <c r="AN51" s="6">
        <f t="shared" si="9"/>
        <v>5465.8</v>
      </c>
      <c r="AO51" s="6">
        <f t="shared" si="10"/>
        <v>27329</v>
      </c>
      <c r="AP51" s="7">
        <f t="shared" si="11"/>
        <v>-75788.767600000006</v>
      </c>
    </row>
    <row r="52" spans="1:42" x14ac:dyDescent="0.25">
      <c r="A52" s="4" t="s">
        <v>102</v>
      </c>
      <c r="B52" s="4" t="s">
        <v>39</v>
      </c>
      <c r="C52" s="4" t="s">
        <v>40</v>
      </c>
      <c r="D52" s="4" t="s">
        <v>41</v>
      </c>
      <c r="E52" s="4" t="s">
        <v>52</v>
      </c>
      <c r="F52" s="4" t="s">
        <v>103</v>
      </c>
      <c r="G52" s="4" t="s">
        <v>104</v>
      </c>
      <c r="H52" s="4">
        <v>0</v>
      </c>
      <c r="I52" s="4">
        <v>0</v>
      </c>
      <c r="J52" s="4">
        <v>0</v>
      </c>
      <c r="K52" s="4">
        <v>0</v>
      </c>
      <c r="L52" s="4">
        <v>1320306902010301</v>
      </c>
      <c r="M52" s="4">
        <v>12811</v>
      </c>
      <c r="N52" s="4">
        <v>8047</v>
      </c>
      <c r="O52" s="4">
        <v>4764</v>
      </c>
      <c r="P52" s="4">
        <v>0</v>
      </c>
      <c r="Q52" s="4">
        <v>1760.8579999999999</v>
      </c>
      <c r="R52" s="4">
        <v>1787.499</v>
      </c>
      <c r="S52" s="4">
        <v>40000</v>
      </c>
      <c r="T52" s="4">
        <v>0</v>
      </c>
      <c r="U52" s="4">
        <v>1065640</v>
      </c>
      <c r="V52" s="2">
        <v>0</v>
      </c>
      <c r="W52" s="3">
        <v>171700</v>
      </c>
      <c r="X52" s="4">
        <v>0</v>
      </c>
      <c r="Y52" s="4">
        <v>0</v>
      </c>
      <c r="Z52" s="2">
        <v>0</v>
      </c>
      <c r="AA52" s="4">
        <v>875640</v>
      </c>
      <c r="AB52" s="4">
        <v>0</v>
      </c>
      <c r="AC52" s="4">
        <v>718002.46</v>
      </c>
      <c r="AD52" s="4">
        <v>157637.54</v>
      </c>
      <c r="AE52" s="4">
        <v>87</v>
      </c>
      <c r="AF52" s="4">
        <v>556</v>
      </c>
      <c r="AG52" s="4">
        <v>14349.138000000001</v>
      </c>
      <c r="AH52" s="4">
        <v>187.47200000000001</v>
      </c>
      <c r="AI52" s="4">
        <v>160.465</v>
      </c>
      <c r="AK52" s="6">
        <f>200-AH52</f>
        <v>12.527999999999992</v>
      </c>
      <c r="AL52" s="7">
        <f>AK52*AF52</f>
        <v>6965.5679999999957</v>
      </c>
      <c r="AP52" s="6"/>
    </row>
    <row r="53" spans="1:42" x14ac:dyDescent="0.25">
      <c r="A53" s="4" t="s">
        <v>98</v>
      </c>
      <c r="B53" s="4" t="s">
        <v>39</v>
      </c>
      <c r="C53" s="4" t="s">
        <v>40</v>
      </c>
      <c r="D53" s="4" t="s">
        <v>41</v>
      </c>
      <c r="E53" s="4" t="s">
        <v>85</v>
      </c>
      <c r="F53" s="4" t="s">
        <v>99</v>
      </c>
      <c r="G53" s="4" t="s">
        <v>44</v>
      </c>
      <c r="H53" s="4">
        <v>0</v>
      </c>
      <c r="I53" s="4">
        <v>0</v>
      </c>
      <c r="J53" s="4">
        <v>0</v>
      </c>
      <c r="K53" s="4">
        <v>0</v>
      </c>
      <c r="L53" s="4">
        <v>1320306905020301</v>
      </c>
      <c r="M53" s="4">
        <v>289</v>
      </c>
      <c r="N53" s="4">
        <v>289</v>
      </c>
      <c r="O53" s="4">
        <v>0</v>
      </c>
      <c r="P53" s="4">
        <v>0</v>
      </c>
      <c r="Q53" s="4">
        <v>1027.8</v>
      </c>
      <c r="R53" s="4">
        <v>1033.0899999999999</v>
      </c>
      <c r="S53" s="4">
        <v>20000</v>
      </c>
      <c r="T53" s="4">
        <v>0</v>
      </c>
      <c r="U53" s="4">
        <v>105800</v>
      </c>
      <c r="V53" s="2">
        <v>200000</v>
      </c>
      <c r="W53" s="2">
        <v>0</v>
      </c>
      <c r="X53" s="4">
        <v>0</v>
      </c>
      <c r="Y53" s="4">
        <v>0</v>
      </c>
      <c r="Z53" s="2">
        <v>0</v>
      </c>
      <c r="AA53" s="4">
        <v>105800</v>
      </c>
      <c r="AB53" s="4">
        <v>10051</v>
      </c>
      <c r="AC53" s="4">
        <v>0</v>
      </c>
      <c r="AD53" s="4">
        <v>95749</v>
      </c>
      <c r="AE53" s="4">
        <v>289</v>
      </c>
      <c r="AF53" s="4">
        <v>2566</v>
      </c>
      <c r="AG53" s="4">
        <v>2566</v>
      </c>
      <c r="AH53" s="4">
        <v>37.314</v>
      </c>
      <c r="AI53" s="4">
        <v>37.314</v>
      </c>
      <c r="AK53" s="6">
        <f t="shared" ref="AK53:AK54" si="12">200-AH53</f>
        <v>162.68600000000001</v>
      </c>
      <c r="AL53" s="7">
        <f t="shared" ref="AL53:AL54" si="13">AK53*AF53</f>
        <v>417452.27600000001</v>
      </c>
      <c r="AP53" s="6"/>
    </row>
    <row r="54" spans="1:42" x14ac:dyDescent="0.25">
      <c r="A54" s="4" t="s">
        <v>130</v>
      </c>
      <c r="B54" s="4" t="s">
        <v>39</v>
      </c>
      <c r="C54" s="4" t="s">
        <v>40</v>
      </c>
      <c r="D54" s="4" t="s">
        <v>41</v>
      </c>
      <c r="E54" s="4" t="s">
        <v>85</v>
      </c>
      <c r="F54" s="4" t="s">
        <v>131</v>
      </c>
      <c r="G54" s="4" t="s">
        <v>44</v>
      </c>
      <c r="H54" s="4">
        <v>0</v>
      </c>
      <c r="I54" s="4">
        <v>0</v>
      </c>
      <c r="J54" s="4">
        <v>0</v>
      </c>
      <c r="K54" s="4">
        <v>0</v>
      </c>
      <c r="L54" s="4">
        <v>1320306905020302</v>
      </c>
      <c r="M54" s="4">
        <v>424</v>
      </c>
      <c r="N54" s="4">
        <v>423</v>
      </c>
      <c r="O54" s="4">
        <v>1</v>
      </c>
      <c r="P54" s="4">
        <v>0</v>
      </c>
      <c r="Q54" s="4">
        <v>1038.8150000000001</v>
      </c>
      <c r="R54" s="4">
        <v>1045.6669999999999</v>
      </c>
      <c r="S54" s="4">
        <v>20000</v>
      </c>
      <c r="T54" s="4">
        <v>0</v>
      </c>
      <c r="U54" s="4">
        <v>137040</v>
      </c>
      <c r="V54" s="2">
        <v>40000</v>
      </c>
      <c r="W54" s="2">
        <v>0</v>
      </c>
      <c r="X54" s="4">
        <v>0</v>
      </c>
      <c r="Y54" s="4">
        <v>0</v>
      </c>
      <c r="Z54" s="2">
        <v>0</v>
      </c>
      <c r="AA54" s="4">
        <v>177040</v>
      </c>
      <c r="AB54" s="4">
        <v>16818.8</v>
      </c>
      <c r="AC54" s="4">
        <v>3202</v>
      </c>
      <c r="AD54" s="4">
        <v>157019.20000000001</v>
      </c>
      <c r="AE54" s="4">
        <v>420</v>
      </c>
      <c r="AF54" s="4">
        <v>3676.5</v>
      </c>
      <c r="AG54" s="4">
        <v>3708.2669999999998</v>
      </c>
      <c r="AH54" s="4">
        <v>42.709000000000003</v>
      </c>
      <c r="AI54" s="4">
        <v>42.709000000000003</v>
      </c>
      <c r="AK54" s="6">
        <f t="shared" si="12"/>
        <v>157.291</v>
      </c>
      <c r="AL54" s="7">
        <f t="shared" si="13"/>
        <v>578280.3615</v>
      </c>
      <c r="AP54" s="6"/>
    </row>
    <row r="55" spans="1:42" x14ac:dyDescent="0.25">
      <c r="A55" s="4" t="s">
        <v>57</v>
      </c>
      <c r="B55" s="4" t="s">
        <v>39</v>
      </c>
      <c r="C55" s="4" t="s">
        <v>40</v>
      </c>
      <c r="D55" s="4" t="s">
        <v>41</v>
      </c>
      <c r="E55" s="4" t="s">
        <v>52</v>
      </c>
      <c r="F55" s="4" t="s">
        <v>58</v>
      </c>
      <c r="G55" s="4" t="s">
        <v>44</v>
      </c>
      <c r="H55" s="4">
        <v>0</v>
      </c>
      <c r="I55" s="4">
        <v>0</v>
      </c>
      <c r="J55" s="4">
        <v>0</v>
      </c>
      <c r="K55" s="4">
        <v>0</v>
      </c>
      <c r="L55" s="4">
        <v>1320306902010302</v>
      </c>
      <c r="M55" s="4">
        <v>297</v>
      </c>
      <c r="N55" s="4">
        <v>272</v>
      </c>
      <c r="O55" s="4">
        <v>25</v>
      </c>
      <c r="P55" s="4">
        <v>0</v>
      </c>
      <c r="Q55" s="4">
        <v>468.98099999999999</v>
      </c>
      <c r="R55" s="4">
        <v>478.52600000000001</v>
      </c>
      <c r="S55" s="4">
        <v>40000</v>
      </c>
      <c r="T55" s="4">
        <v>0</v>
      </c>
      <c r="U55" s="4">
        <v>381800</v>
      </c>
      <c r="V55" s="2">
        <v>160000</v>
      </c>
      <c r="W55" s="2">
        <v>0</v>
      </c>
      <c r="X55" s="4">
        <v>0</v>
      </c>
      <c r="Y55" s="4">
        <v>0</v>
      </c>
      <c r="Z55" s="2">
        <v>0</v>
      </c>
      <c r="AA55" s="4">
        <v>381800</v>
      </c>
      <c r="AB55" s="4">
        <v>36271</v>
      </c>
      <c r="AC55" s="4">
        <v>599</v>
      </c>
      <c r="AD55" s="4">
        <v>344930</v>
      </c>
      <c r="AE55" s="4">
        <v>256</v>
      </c>
      <c r="AF55" s="4">
        <v>2560</v>
      </c>
      <c r="AG55" s="4">
        <v>2611.3110000000001</v>
      </c>
      <c r="AH55" s="4">
        <v>134.738</v>
      </c>
      <c r="AI55" s="4">
        <v>134.738</v>
      </c>
      <c r="AK55" s="6">
        <f>200-AH55</f>
        <v>65.262</v>
      </c>
      <c r="AL55" s="7">
        <f>AK55*AF55</f>
        <v>167070.72</v>
      </c>
      <c r="AP55" s="6"/>
    </row>
    <row r="56" spans="1:42" x14ac:dyDescent="0.25">
      <c r="A56" s="4" t="s">
        <v>84</v>
      </c>
      <c r="B56" s="4" t="s">
        <v>39</v>
      </c>
      <c r="C56" s="4" t="s">
        <v>40</v>
      </c>
      <c r="D56" s="4" t="s">
        <v>41</v>
      </c>
      <c r="E56" s="4" t="s">
        <v>85</v>
      </c>
      <c r="F56" s="4" t="s">
        <v>86</v>
      </c>
      <c r="G56" s="4" t="s">
        <v>44</v>
      </c>
      <c r="H56" s="4">
        <v>0</v>
      </c>
      <c r="I56" s="4">
        <v>0</v>
      </c>
      <c r="J56" s="4">
        <v>0</v>
      </c>
      <c r="K56" s="4">
        <v>0</v>
      </c>
      <c r="L56" s="4">
        <v>1320306905020303</v>
      </c>
      <c r="M56" s="4">
        <v>364</v>
      </c>
      <c r="N56" s="4">
        <v>351</v>
      </c>
      <c r="O56" s="4">
        <v>13</v>
      </c>
      <c r="P56" s="4">
        <v>0</v>
      </c>
      <c r="Q56" s="4">
        <v>717.99900000000002</v>
      </c>
      <c r="R56" s="4">
        <v>744.81799999999998</v>
      </c>
      <c r="S56" s="4">
        <v>20000</v>
      </c>
      <c r="T56" s="4">
        <v>0</v>
      </c>
      <c r="U56" s="4">
        <v>536380</v>
      </c>
      <c r="V56" s="2">
        <v>0</v>
      </c>
      <c r="W56" s="2">
        <v>65000</v>
      </c>
      <c r="X56" s="4">
        <v>0</v>
      </c>
      <c r="Y56" s="4">
        <v>0</v>
      </c>
      <c r="Z56" s="2">
        <v>0</v>
      </c>
      <c r="AA56" s="4">
        <v>536380</v>
      </c>
      <c r="AB56" s="4">
        <v>50956.1</v>
      </c>
      <c r="AC56" s="4">
        <v>7132</v>
      </c>
      <c r="AD56" s="4">
        <v>478291.9</v>
      </c>
      <c r="AE56" s="4">
        <v>252</v>
      </c>
      <c r="AF56" s="4">
        <v>2067.5</v>
      </c>
      <c r="AG56" s="4">
        <v>2084.712</v>
      </c>
      <c r="AH56" s="4">
        <v>231.33799999999999</v>
      </c>
      <c r="AI56" s="4">
        <v>200</v>
      </c>
      <c r="AK56" s="6">
        <f>200-AH56</f>
        <v>-31.337999999999994</v>
      </c>
      <c r="AL56" s="7">
        <f>AK56*AF56</f>
        <v>-64791.314999999988</v>
      </c>
      <c r="AP56" s="6"/>
    </row>
    <row r="57" spans="1:42" x14ac:dyDescent="0.25">
      <c r="A57" s="4" t="s">
        <v>203</v>
      </c>
      <c r="B57" s="4" t="s">
        <v>39</v>
      </c>
      <c r="C57" s="4" t="s">
        <v>40</v>
      </c>
      <c r="D57" s="4" t="s">
        <v>41</v>
      </c>
      <c r="E57" s="4" t="s">
        <v>49</v>
      </c>
      <c r="F57" s="4" t="s">
        <v>204</v>
      </c>
      <c r="G57" s="4" t="s">
        <v>44</v>
      </c>
      <c r="H57" s="4">
        <v>0</v>
      </c>
      <c r="I57" s="4">
        <v>0</v>
      </c>
      <c r="J57" s="4">
        <v>0</v>
      </c>
      <c r="K57" s="4">
        <v>0</v>
      </c>
      <c r="L57" s="4">
        <v>15784</v>
      </c>
      <c r="M57" s="4">
        <v>323</v>
      </c>
      <c r="N57" s="4">
        <v>318</v>
      </c>
      <c r="O57" s="4">
        <v>5</v>
      </c>
      <c r="P57" s="4">
        <v>0</v>
      </c>
      <c r="Q57" s="4">
        <v>31.715</v>
      </c>
      <c r="R57" s="4">
        <v>52.11</v>
      </c>
      <c r="S57" s="4">
        <v>20000</v>
      </c>
      <c r="T57" s="4">
        <v>0</v>
      </c>
      <c r="U57" s="4">
        <v>407900</v>
      </c>
      <c r="V57" s="2">
        <v>33000</v>
      </c>
      <c r="W57" s="2">
        <v>0</v>
      </c>
      <c r="X57" s="4">
        <v>0</v>
      </c>
      <c r="Y57" s="4">
        <v>0</v>
      </c>
      <c r="Z57" s="2">
        <v>0</v>
      </c>
      <c r="AA57" s="4">
        <v>407900</v>
      </c>
      <c r="AB57" s="4">
        <v>38750.5</v>
      </c>
      <c r="AC57" s="4">
        <v>97</v>
      </c>
      <c r="AD57" s="4">
        <v>369052.5</v>
      </c>
      <c r="AE57" s="4">
        <v>313</v>
      </c>
      <c r="AF57" s="4">
        <v>1912</v>
      </c>
      <c r="AG57" s="4">
        <v>1924.4929999999999</v>
      </c>
      <c r="AH57" s="4">
        <v>193.01900000000001</v>
      </c>
      <c r="AI57" s="4">
        <v>193.01900000000001</v>
      </c>
      <c r="AK57" s="6">
        <f>200-AH57</f>
        <v>6.9809999999999945</v>
      </c>
      <c r="AL57" s="6">
        <f>AK57*AF57</f>
        <v>13347.67199999999</v>
      </c>
      <c r="AN57" s="6">
        <f>AB57/9.5</f>
        <v>4079</v>
      </c>
      <c r="AO57" s="6">
        <f>5*AN57</f>
        <v>20395</v>
      </c>
      <c r="AP57" s="7">
        <f>AL57+AO57</f>
        <v>33742.671999999991</v>
      </c>
    </row>
    <row r="58" spans="1:42" x14ac:dyDescent="0.25">
      <c r="A58" s="4" t="s">
        <v>161</v>
      </c>
      <c r="B58" s="4" t="s">
        <v>39</v>
      </c>
      <c r="C58" s="4" t="s">
        <v>40</v>
      </c>
      <c r="D58" s="4" t="s">
        <v>41</v>
      </c>
      <c r="E58" s="4" t="s">
        <v>85</v>
      </c>
      <c r="F58" s="4" t="s">
        <v>162</v>
      </c>
      <c r="G58" s="4" t="s">
        <v>158</v>
      </c>
      <c r="H58" s="4">
        <v>0</v>
      </c>
      <c r="I58" s="4">
        <v>0</v>
      </c>
      <c r="J58" s="4">
        <v>0</v>
      </c>
      <c r="K58" s="4">
        <v>0</v>
      </c>
      <c r="L58" s="4">
        <v>1320306905010106</v>
      </c>
      <c r="M58" s="4">
        <v>774</v>
      </c>
      <c r="N58" s="4">
        <v>624</v>
      </c>
      <c r="O58" s="4">
        <v>150</v>
      </c>
      <c r="P58" s="4">
        <v>0</v>
      </c>
      <c r="Q58" s="4">
        <v>432.57499999999999</v>
      </c>
      <c r="R58" s="4">
        <v>439.96800000000002</v>
      </c>
      <c r="S58" s="4">
        <v>10000</v>
      </c>
      <c r="T58" s="4">
        <v>0</v>
      </c>
      <c r="U58" s="4">
        <v>73930</v>
      </c>
      <c r="V58" s="2">
        <v>0</v>
      </c>
      <c r="W58" s="2">
        <v>0</v>
      </c>
      <c r="X58" s="4">
        <v>0</v>
      </c>
      <c r="Y58" s="4">
        <v>0</v>
      </c>
      <c r="Z58" s="2">
        <v>0</v>
      </c>
      <c r="AA58" s="4">
        <v>73930</v>
      </c>
      <c r="AB58" s="4">
        <v>0</v>
      </c>
      <c r="AC58" s="4">
        <v>67603</v>
      </c>
      <c r="AD58" s="4">
        <v>6327</v>
      </c>
      <c r="AE58" s="4">
        <v>0</v>
      </c>
      <c r="AF58" s="4">
        <v>0</v>
      </c>
      <c r="AG58" s="4">
        <v>709.08</v>
      </c>
      <c r="AH58" s="4">
        <v>0</v>
      </c>
      <c r="AI58" s="4">
        <v>0</v>
      </c>
      <c r="AL58" s="6"/>
      <c r="AP58" s="6"/>
    </row>
    <row r="59" spans="1:42" x14ac:dyDescent="0.25">
      <c r="A59" s="4" t="s">
        <v>159</v>
      </c>
      <c r="B59" s="4" t="s">
        <v>39</v>
      </c>
      <c r="C59" s="4" t="s">
        <v>40</v>
      </c>
      <c r="D59" s="4" t="s">
        <v>41</v>
      </c>
      <c r="E59" s="4" t="s">
        <v>85</v>
      </c>
      <c r="F59" s="4" t="s">
        <v>160</v>
      </c>
      <c r="G59" s="4" t="s">
        <v>158</v>
      </c>
      <c r="H59" s="4">
        <v>0</v>
      </c>
      <c r="I59" s="4">
        <v>0</v>
      </c>
      <c r="J59" s="4">
        <v>0</v>
      </c>
      <c r="K59" s="4">
        <v>0</v>
      </c>
      <c r="L59" s="4">
        <v>1320306905010107</v>
      </c>
      <c r="M59" s="4">
        <v>2802</v>
      </c>
      <c r="N59" s="4">
        <v>1754</v>
      </c>
      <c r="O59" s="4">
        <v>1048</v>
      </c>
      <c r="P59" s="4">
        <v>0</v>
      </c>
      <c r="Q59" s="4">
        <v>21225.200000000001</v>
      </c>
      <c r="R59" s="4">
        <v>21490.799999999999</v>
      </c>
      <c r="S59" s="4">
        <v>1000</v>
      </c>
      <c r="T59" s="4">
        <v>0</v>
      </c>
      <c r="U59" s="4">
        <v>265600</v>
      </c>
      <c r="V59" s="2">
        <v>0</v>
      </c>
      <c r="W59" s="2">
        <v>40000</v>
      </c>
      <c r="X59" s="4">
        <v>0</v>
      </c>
      <c r="Y59" s="4">
        <v>0</v>
      </c>
      <c r="Z59" s="2">
        <v>0</v>
      </c>
      <c r="AA59" s="4">
        <v>225600</v>
      </c>
      <c r="AB59" s="4">
        <v>0</v>
      </c>
      <c r="AC59" s="4">
        <v>38834</v>
      </c>
      <c r="AD59" s="4">
        <v>186766</v>
      </c>
      <c r="AE59" s="4">
        <v>0</v>
      </c>
      <c r="AF59" s="4">
        <v>0</v>
      </c>
      <c r="AG59" s="4">
        <v>1698.558</v>
      </c>
      <c r="AH59" s="4">
        <v>0</v>
      </c>
      <c r="AI59" s="4">
        <v>0</v>
      </c>
      <c r="AL59" s="6"/>
      <c r="AP59" s="6"/>
    </row>
    <row r="60" spans="1:42" x14ac:dyDescent="0.25">
      <c r="A60" s="4" t="s">
        <v>163</v>
      </c>
      <c r="B60" s="4" t="s">
        <v>39</v>
      </c>
      <c r="C60" s="4" t="s">
        <v>40</v>
      </c>
      <c r="D60" s="4" t="s">
        <v>41</v>
      </c>
      <c r="E60" s="4" t="s">
        <v>85</v>
      </c>
      <c r="F60" s="4" t="s">
        <v>164</v>
      </c>
      <c r="G60" s="4" t="s">
        <v>158</v>
      </c>
      <c r="H60" s="4">
        <v>0</v>
      </c>
      <c r="I60" s="4">
        <v>0</v>
      </c>
      <c r="J60" s="4">
        <v>0</v>
      </c>
      <c r="K60" s="4">
        <v>0</v>
      </c>
      <c r="L60" s="4">
        <v>1320306905020304</v>
      </c>
      <c r="M60" s="4">
        <v>3078</v>
      </c>
      <c r="N60" s="4">
        <v>2533</v>
      </c>
      <c r="O60" s="4">
        <v>545</v>
      </c>
      <c r="P60" s="4">
        <v>0</v>
      </c>
      <c r="Q60" s="4">
        <v>88.668999999999997</v>
      </c>
      <c r="R60" s="4">
        <v>118.72199999999999</v>
      </c>
      <c r="S60" s="4">
        <v>10000</v>
      </c>
      <c r="T60" s="4">
        <v>0</v>
      </c>
      <c r="U60" s="4">
        <v>300530</v>
      </c>
      <c r="V60" s="2">
        <v>0</v>
      </c>
      <c r="W60" s="2">
        <v>0</v>
      </c>
      <c r="X60" s="4">
        <v>0</v>
      </c>
      <c r="Y60" s="4">
        <v>0</v>
      </c>
      <c r="Z60" s="2">
        <v>0</v>
      </c>
      <c r="AA60" s="4">
        <v>300530</v>
      </c>
      <c r="AB60" s="4">
        <v>0</v>
      </c>
      <c r="AC60" s="4">
        <v>209427</v>
      </c>
      <c r="AD60" s="4">
        <v>91103</v>
      </c>
      <c r="AE60" s="4">
        <v>0</v>
      </c>
      <c r="AF60" s="4">
        <v>0</v>
      </c>
      <c r="AG60" s="4">
        <v>2466.1280000000002</v>
      </c>
      <c r="AH60" s="4">
        <v>0</v>
      </c>
      <c r="AI60" s="4">
        <v>0</v>
      </c>
      <c r="AL60" s="6"/>
      <c r="AP60" s="6"/>
    </row>
    <row r="61" spans="1:42" x14ac:dyDescent="0.25">
      <c r="A61" s="4" t="s">
        <v>124</v>
      </c>
      <c r="B61" s="4" t="s">
        <v>39</v>
      </c>
      <c r="C61" s="4" t="s">
        <v>40</v>
      </c>
      <c r="D61" s="4" t="s">
        <v>41</v>
      </c>
      <c r="E61" s="4" t="s">
        <v>42</v>
      </c>
      <c r="F61" s="4" t="s">
        <v>125</v>
      </c>
      <c r="G61" s="4" t="s">
        <v>44</v>
      </c>
      <c r="H61" s="4">
        <v>0</v>
      </c>
      <c r="I61" s="4">
        <v>0</v>
      </c>
      <c r="J61" s="4">
        <v>0</v>
      </c>
      <c r="K61" s="4">
        <v>0</v>
      </c>
      <c r="L61" s="4">
        <v>1320306903010101</v>
      </c>
      <c r="M61" s="4">
        <v>231</v>
      </c>
      <c r="N61" s="4">
        <v>229</v>
      </c>
      <c r="O61" s="4">
        <v>2</v>
      </c>
      <c r="P61" s="4">
        <v>0</v>
      </c>
      <c r="Q61" s="4">
        <v>630.99900000000002</v>
      </c>
      <c r="R61" s="4">
        <v>644.56299999999999</v>
      </c>
      <c r="S61" s="4">
        <v>30000</v>
      </c>
      <c r="T61" s="4">
        <v>0</v>
      </c>
      <c r="U61" s="4">
        <v>406920</v>
      </c>
      <c r="V61" s="2">
        <v>31500</v>
      </c>
      <c r="W61" s="2">
        <v>0</v>
      </c>
      <c r="X61" s="4">
        <v>0</v>
      </c>
      <c r="Y61" s="4">
        <v>0</v>
      </c>
      <c r="Z61" s="2">
        <v>0</v>
      </c>
      <c r="AA61" s="4">
        <v>406920</v>
      </c>
      <c r="AB61" s="4">
        <v>38657.4</v>
      </c>
      <c r="AC61" s="4">
        <v>192</v>
      </c>
      <c r="AD61" s="4">
        <v>368070.6</v>
      </c>
      <c r="AE61" s="4">
        <v>215</v>
      </c>
      <c r="AF61" s="4">
        <v>1997.5</v>
      </c>
      <c r="AG61" s="4">
        <v>2012.2080000000001</v>
      </c>
      <c r="AH61" s="4">
        <v>184.26599999999999</v>
      </c>
      <c r="AI61" s="4">
        <v>184.26599999999999</v>
      </c>
      <c r="AK61" s="6">
        <f>200-AH61</f>
        <v>15.734000000000009</v>
      </c>
      <c r="AL61" s="7">
        <f>AK61*AF61</f>
        <v>31428.665000000019</v>
      </c>
      <c r="AP61" s="6"/>
    </row>
    <row r="62" spans="1:42" x14ac:dyDescent="0.25">
      <c r="A62" s="4" t="s">
        <v>38</v>
      </c>
      <c r="B62" s="4" t="s">
        <v>39</v>
      </c>
      <c r="C62" s="4" t="s">
        <v>40</v>
      </c>
      <c r="D62" s="4" t="s">
        <v>41</v>
      </c>
      <c r="E62" s="4" t="s">
        <v>42</v>
      </c>
      <c r="F62" s="4" t="s">
        <v>43</v>
      </c>
      <c r="G62" s="4" t="s">
        <v>44</v>
      </c>
      <c r="H62" s="4">
        <v>0</v>
      </c>
      <c r="I62" s="4">
        <v>0</v>
      </c>
      <c r="J62" s="4">
        <v>0</v>
      </c>
      <c r="K62" s="4">
        <v>0</v>
      </c>
      <c r="L62" s="4">
        <v>1320306903010102</v>
      </c>
      <c r="M62" s="4">
        <v>411</v>
      </c>
      <c r="N62" s="4">
        <v>393</v>
      </c>
      <c r="O62" s="4">
        <v>18</v>
      </c>
      <c r="P62" s="4">
        <v>0</v>
      </c>
      <c r="Q62" s="4">
        <v>694.19399999999996</v>
      </c>
      <c r="R62" s="4">
        <v>714.01300000000003</v>
      </c>
      <c r="S62" s="4">
        <v>30000</v>
      </c>
      <c r="T62" s="4">
        <v>0</v>
      </c>
      <c r="U62" s="4">
        <v>594570</v>
      </c>
      <c r="V62" s="2">
        <f>W97-V61</f>
        <v>110500</v>
      </c>
      <c r="W62" s="2">
        <v>0</v>
      </c>
      <c r="X62" s="4">
        <v>0</v>
      </c>
      <c r="Y62" s="4">
        <v>0</v>
      </c>
      <c r="Z62" s="2">
        <v>0</v>
      </c>
      <c r="AA62" s="4">
        <v>594570</v>
      </c>
      <c r="AB62" s="4">
        <v>56484.15</v>
      </c>
      <c r="AC62" s="4">
        <v>1257</v>
      </c>
      <c r="AD62" s="4">
        <v>536828.85</v>
      </c>
      <c r="AE62" s="4">
        <v>344</v>
      </c>
      <c r="AF62" s="4">
        <v>3240</v>
      </c>
      <c r="AG62" s="4">
        <v>3278.4050000000002</v>
      </c>
      <c r="AH62" s="4">
        <v>165.68799999999999</v>
      </c>
      <c r="AI62" s="4">
        <v>165.68799999999999</v>
      </c>
      <c r="AK62" s="6">
        <f>200-AH62</f>
        <v>34.312000000000012</v>
      </c>
      <c r="AL62" s="7">
        <f>AK62*AF62</f>
        <v>111170.88000000003</v>
      </c>
      <c r="AN62" s="6">
        <f>AL62+AL61</f>
        <v>142599.54500000004</v>
      </c>
      <c r="AP62" s="6"/>
    </row>
    <row r="63" spans="1:42" x14ac:dyDescent="0.25">
      <c r="A63" s="4" t="s">
        <v>175</v>
      </c>
      <c r="B63" s="4" t="s">
        <v>39</v>
      </c>
      <c r="C63" s="4" t="s">
        <v>40</v>
      </c>
      <c r="D63" s="4" t="s">
        <v>41</v>
      </c>
      <c r="E63" s="4" t="s">
        <v>55</v>
      </c>
      <c r="F63" s="4" t="s">
        <v>176</v>
      </c>
      <c r="G63" s="4" t="s">
        <v>158</v>
      </c>
      <c r="H63" s="4">
        <v>0</v>
      </c>
      <c r="I63" s="4">
        <v>0</v>
      </c>
      <c r="J63" s="4">
        <v>0</v>
      </c>
      <c r="K63" s="4">
        <v>0</v>
      </c>
      <c r="L63" s="4">
        <v>1320306901010501</v>
      </c>
      <c r="M63" s="4">
        <v>848</v>
      </c>
      <c r="N63" s="4">
        <v>669</v>
      </c>
      <c r="O63" s="4">
        <v>179</v>
      </c>
      <c r="P63" s="4">
        <v>0</v>
      </c>
      <c r="Q63" s="4">
        <v>8238.1</v>
      </c>
      <c r="R63" s="4">
        <v>8305.6</v>
      </c>
      <c r="S63" s="4">
        <v>1000</v>
      </c>
      <c r="T63" s="4">
        <v>0</v>
      </c>
      <c r="U63" s="4">
        <v>67500</v>
      </c>
      <c r="V63" s="2">
        <v>0</v>
      </c>
      <c r="W63" s="2">
        <v>0</v>
      </c>
      <c r="X63" s="4">
        <v>0</v>
      </c>
      <c r="Y63" s="4">
        <v>0</v>
      </c>
      <c r="Z63" s="2">
        <v>0</v>
      </c>
      <c r="AA63" s="4">
        <v>67500</v>
      </c>
      <c r="AB63" s="4">
        <v>0</v>
      </c>
      <c r="AC63" s="4">
        <v>60742</v>
      </c>
      <c r="AD63" s="4">
        <v>6758</v>
      </c>
      <c r="AE63" s="4">
        <v>0</v>
      </c>
      <c r="AF63" s="4">
        <v>0</v>
      </c>
      <c r="AG63" s="4">
        <v>776.04700000000003</v>
      </c>
      <c r="AH63" s="4">
        <v>0</v>
      </c>
      <c r="AI63" s="4">
        <v>0</v>
      </c>
      <c r="AP63" s="6"/>
    </row>
    <row r="64" spans="1:42" x14ac:dyDescent="0.25">
      <c r="A64" s="4" t="s">
        <v>171</v>
      </c>
      <c r="B64" s="4" t="s">
        <v>39</v>
      </c>
      <c r="C64" s="4" t="s">
        <v>40</v>
      </c>
      <c r="D64" s="4" t="s">
        <v>41</v>
      </c>
      <c r="E64" s="4" t="s">
        <v>55</v>
      </c>
      <c r="F64" s="4" t="s">
        <v>172</v>
      </c>
      <c r="G64" s="4" t="s">
        <v>158</v>
      </c>
      <c r="H64" s="4">
        <v>0</v>
      </c>
      <c r="I64" s="4">
        <v>0</v>
      </c>
      <c r="J64" s="4">
        <v>0</v>
      </c>
      <c r="K64" s="4">
        <v>0</v>
      </c>
      <c r="L64" s="4">
        <v>1320306901010502</v>
      </c>
      <c r="M64" s="4">
        <v>1345</v>
      </c>
      <c r="N64" s="4">
        <v>1300</v>
      </c>
      <c r="O64" s="4">
        <v>45</v>
      </c>
      <c r="P64" s="4">
        <v>0</v>
      </c>
      <c r="Q64" s="4">
        <v>9459.2999999999993</v>
      </c>
      <c r="R64" s="4">
        <v>9636.2000000000007</v>
      </c>
      <c r="S64" s="4">
        <v>2000</v>
      </c>
      <c r="T64" s="4">
        <v>0</v>
      </c>
      <c r="U64" s="4">
        <v>353800</v>
      </c>
      <c r="V64" s="2">
        <v>0</v>
      </c>
      <c r="W64" s="2">
        <v>200000</v>
      </c>
      <c r="X64" s="4">
        <v>0</v>
      </c>
      <c r="Y64" s="4">
        <v>0</v>
      </c>
      <c r="Z64" s="2">
        <v>0</v>
      </c>
      <c r="AA64" s="4">
        <v>353800</v>
      </c>
      <c r="AB64" s="4">
        <v>0</v>
      </c>
      <c r="AC64" s="4">
        <v>119503</v>
      </c>
      <c r="AD64" s="4">
        <v>234297</v>
      </c>
      <c r="AE64" s="4">
        <v>0</v>
      </c>
      <c r="AF64" s="4">
        <v>0</v>
      </c>
      <c r="AG64" s="4">
        <v>1195.748</v>
      </c>
      <c r="AH64" s="4">
        <v>0</v>
      </c>
      <c r="AI64" s="4">
        <v>0</v>
      </c>
      <c r="AP64" s="6"/>
    </row>
    <row r="65" spans="1:42" x14ac:dyDescent="0.25">
      <c r="A65" s="4" t="s">
        <v>169</v>
      </c>
      <c r="B65" s="4" t="s">
        <v>39</v>
      </c>
      <c r="C65" s="4" t="s">
        <v>40</v>
      </c>
      <c r="D65" s="4" t="s">
        <v>41</v>
      </c>
      <c r="E65" s="4" t="s">
        <v>55</v>
      </c>
      <c r="F65" s="4" t="s">
        <v>170</v>
      </c>
      <c r="G65" s="4" t="s">
        <v>158</v>
      </c>
      <c r="H65" s="4">
        <v>0</v>
      </c>
      <c r="I65" s="4">
        <v>0</v>
      </c>
      <c r="J65" s="4">
        <v>0</v>
      </c>
      <c r="K65" s="4">
        <v>0</v>
      </c>
      <c r="L65" s="4">
        <v>1320306901010503</v>
      </c>
      <c r="M65" s="4">
        <v>2265</v>
      </c>
      <c r="N65" s="4">
        <v>1412</v>
      </c>
      <c r="O65" s="4">
        <v>853</v>
      </c>
      <c r="P65" s="4">
        <v>0</v>
      </c>
      <c r="Q65" s="4">
        <v>15316</v>
      </c>
      <c r="R65" s="4">
        <v>15558.3</v>
      </c>
      <c r="S65" s="4">
        <v>1000</v>
      </c>
      <c r="T65" s="4">
        <v>0</v>
      </c>
      <c r="U65" s="4">
        <v>242300</v>
      </c>
      <c r="V65" s="2">
        <v>0</v>
      </c>
      <c r="W65" s="2">
        <v>0</v>
      </c>
      <c r="X65" s="4">
        <v>0</v>
      </c>
      <c r="Y65" s="4">
        <v>0</v>
      </c>
      <c r="Z65" s="2">
        <v>0</v>
      </c>
      <c r="AA65" s="4">
        <v>242300</v>
      </c>
      <c r="AB65" s="4">
        <v>0</v>
      </c>
      <c r="AC65" s="4">
        <v>236183</v>
      </c>
      <c r="AD65" s="4">
        <v>6117</v>
      </c>
      <c r="AE65" s="4">
        <v>0</v>
      </c>
      <c r="AF65" s="4">
        <v>0</v>
      </c>
      <c r="AG65" s="4">
        <v>1591.954</v>
      </c>
      <c r="AH65" s="4">
        <v>0</v>
      </c>
      <c r="AI65" s="4">
        <v>0</v>
      </c>
      <c r="AP65" s="6"/>
    </row>
    <row r="66" spans="1:42" x14ac:dyDescent="0.25">
      <c r="A66" s="4" t="s">
        <v>173</v>
      </c>
      <c r="B66" s="4" t="s">
        <v>39</v>
      </c>
      <c r="C66" s="4" t="s">
        <v>40</v>
      </c>
      <c r="D66" s="4" t="s">
        <v>41</v>
      </c>
      <c r="E66" s="4" t="s">
        <v>55</v>
      </c>
      <c r="F66" s="4" t="s">
        <v>174</v>
      </c>
      <c r="G66" s="4" t="s">
        <v>158</v>
      </c>
      <c r="H66" s="4">
        <v>0</v>
      </c>
      <c r="I66" s="4">
        <v>0</v>
      </c>
      <c r="J66" s="4">
        <v>0</v>
      </c>
      <c r="K66" s="4">
        <v>0</v>
      </c>
      <c r="L66" s="4">
        <v>1320306901010504</v>
      </c>
      <c r="M66" s="4">
        <v>2966</v>
      </c>
      <c r="N66" s="4">
        <v>2219</v>
      </c>
      <c r="O66" s="4">
        <v>747</v>
      </c>
      <c r="P66" s="4">
        <v>0</v>
      </c>
      <c r="Q66" s="4">
        <v>26531.200000000001</v>
      </c>
      <c r="R66" s="4">
        <v>26822.3</v>
      </c>
      <c r="S66" s="4">
        <v>1000</v>
      </c>
      <c r="T66" s="4">
        <v>0</v>
      </c>
      <c r="U66" s="4">
        <v>291100</v>
      </c>
      <c r="V66" s="2">
        <v>0</v>
      </c>
      <c r="W66" s="2">
        <v>0</v>
      </c>
      <c r="X66" s="4">
        <v>0</v>
      </c>
      <c r="Y66" s="4">
        <v>0</v>
      </c>
      <c r="Z66" s="2">
        <v>0</v>
      </c>
      <c r="AA66" s="4">
        <v>291100</v>
      </c>
      <c r="AB66" s="4">
        <v>0</v>
      </c>
      <c r="AC66" s="4">
        <v>81717.3</v>
      </c>
      <c r="AD66" s="4">
        <v>209382.7</v>
      </c>
      <c r="AE66" s="4">
        <v>0</v>
      </c>
      <c r="AF66" s="4">
        <v>0</v>
      </c>
      <c r="AG66" s="4">
        <v>1841.6690000000001</v>
      </c>
      <c r="AH66" s="4">
        <v>0</v>
      </c>
      <c r="AI66" s="4">
        <v>0</v>
      </c>
      <c r="AP66" s="6"/>
    </row>
    <row r="67" spans="1:42" x14ac:dyDescent="0.25">
      <c r="A67" s="4" t="s">
        <v>66</v>
      </c>
      <c r="B67" s="4" t="s">
        <v>39</v>
      </c>
      <c r="C67" s="4" t="s">
        <v>40</v>
      </c>
      <c r="D67" s="4" t="s">
        <v>41</v>
      </c>
      <c r="E67" s="4" t="s">
        <v>52</v>
      </c>
      <c r="F67" s="4" t="s">
        <v>67</v>
      </c>
      <c r="G67" s="4" t="s">
        <v>44</v>
      </c>
      <c r="H67" s="4">
        <v>0</v>
      </c>
      <c r="I67" s="4">
        <v>0</v>
      </c>
      <c r="J67" s="4">
        <v>0</v>
      </c>
      <c r="K67" s="4">
        <v>0</v>
      </c>
      <c r="L67" s="4">
        <v>1320306902010303</v>
      </c>
      <c r="M67" s="4">
        <v>238</v>
      </c>
      <c r="N67" s="4">
        <v>223</v>
      </c>
      <c r="O67" s="4">
        <v>15</v>
      </c>
      <c r="P67" s="4">
        <v>0</v>
      </c>
      <c r="Q67" s="4">
        <v>318.80799999999999</v>
      </c>
      <c r="R67" s="4">
        <v>328.97199999999998</v>
      </c>
      <c r="S67" s="4">
        <v>40000</v>
      </c>
      <c r="T67" s="4">
        <v>0</v>
      </c>
      <c r="U67" s="4">
        <v>406560</v>
      </c>
      <c r="V67" s="2">
        <v>45000</v>
      </c>
      <c r="W67" s="2">
        <v>0</v>
      </c>
      <c r="X67" s="4">
        <v>0</v>
      </c>
      <c r="Y67" s="4">
        <v>0</v>
      </c>
      <c r="Z67" s="2">
        <v>0</v>
      </c>
      <c r="AA67" s="4">
        <v>406560</v>
      </c>
      <c r="AB67" s="4">
        <v>38623.199999999997</v>
      </c>
      <c r="AC67" s="4">
        <v>469</v>
      </c>
      <c r="AD67" s="4">
        <v>367467.8</v>
      </c>
      <c r="AE67" s="4">
        <v>222</v>
      </c>
      <c r="AF67" s="4">
        <v>2056.5</v>
      </c>
      <c r="AG67" s="4">
        <v>2066.5</v>
      </c>
      <c r="AH67" s="4">
        <v>178.68600000000001</v>
      </c>
      <c r="AI67" s="4">
        <v>178.68600000000001</v>
      </c>
      <c r="AK67" s="6">
        <f t="shared" ref="AK67:AK68" si="14">200-AH67</f>
        <v>21.313999999999993</v>
      </c>
      <c r="AL67" s="7">
        <f t="shared" ref="AL67:AL68" si="15">AK67*AF67</f>
        <v>43832.240999999987</v>
      </c>
      <c r="AP67" s="6"/>
    </row>
    <row r="68" spans="1:42" x14ac:dyDescent="0.25">
      <c r="A68" s="4" t="s">
        <v>51</v>
      </c>
      <c r="B68" s="4" t="s">
        <v>39</v>
      </c>
      <c r="C68" s="4" t="s">
        <v>40</v>
      </c>
      <c r="D68" s="4" t="s">
        <v>41</v>
      </c>
      <c r="E68" s="4" t="s">
        <v>52</v>
      </c>
      <c r="F68" s="4" t="s">
        <v>53</v>
      </c>
      <c r="G68" s="4" t="s">
        <v>44</v>
      </c>
      <c r="H68" s="4">
        <v>0</v>
      </c>
      <c r="I68" s="4">
        <v>0</v>
      </c>
      <c r="J68" s="4">
        <v>0</v>
      </c>
      <c r="K68" s="4">
        <v>0</v>
      </c>
      <c r="L68" s="4">
        <v>1320306902020101</v>
      </c>
      <c r="M68" s="4">
        <v>222</v>
      </c>
      <c r="N68" s="4">
        <v>185</v>
      </c>
      <c r="O68" s="4">
        <v>37</v>
      </c>
      <c r="P68" s="4">
        <v>0</v>
      </c>
      <c r="Q68" s="4">
        <v>348.13799999999998</v>
      </c>
      <c r="R68" s="4">
        <v>361.08</v>
      </c>
      <c r="S68" s="4">
        <v>40000</v>
      </c>
      <c r="T68" s="4">
        <v>0</v>
      </c>
      <c r="U68" s="4">
        <v>517680</v>
      </c>
      <c r="V68" s="2">
        <v>0</v>
      </c>
      <c r="W68" s="2">
        <v>205000</v>
      </c>
      <c r="X68" s="4">
        <v>0</v>
      </c>
      <c r="Y68" s="4">
        <v>0</v>
      </c>
      <c r="Z68" s="2">
        <v>0</v>
      </c>
      <c r="AA68" s="4">
        <v>517680</v>
      </c>
      <c r="AB68" s="4">
        <v>49179.6</v>
      </c>
      <c r="AC68" s="4">
        <v>571</v>
      </c>
      <c r="AD68" s="4">
        <v>467929.4</v>
      </c>
      <c r="AE68" s="4">
        <v>175</v>
      </c>
      <c r="AF68" s="4">
        <v>1314</v>
      </c>
      <c r="AG68" s="4">
        <v>1325.729</v>
      </c>
      <c r="AH68" s="4">
        <v>356.11099999999999</v>
      </c>
      <c r="AI68" s="4">
        <v>200</v>
      </c>
      <c r="AK68" s="6">
        <f t="shared" si="14"/>
        <v>-156.11099999999999</v>
      </c>
      <c r="AL68" s="7">
        <f t="shared" si="15"/>
        <v>-205129.85399999999</v>
      </c>
      <c r="AP68" s="6"/>
    </row>
    <row r="69" spans="1:42" x14ac:dyDescent="0.25">
      <c r="A69" s="4" t="s">
        <v>181</v>
      </c>
      <c r="B69" s="4" t="s">
        <v>39</v>
      </c>
      <c r="C69" s="4" t="s">
        <v>40</v>
      </c>
      <c r="D69" s="4" t="s">
        <v>41</v>
      </c>
      <c r="E69" s="4" t="s">
        <v>64</v>
      </c>
      <c r="F69" s="4" t="s">
        <v>182</v>
      </c>
      <c r="G69" s="4" t="s">
        <v>158</v>
      </c>
      <c r="H69" s="4">
        <v>0</v>
      </c>
      <c r="I69" s="4">
        <v>0</v>
      </c>
      <c r="J69" s="4">
        <v>0</v>
      </c>
      <c r="K69" s="4">
        <v>0</v>
      </c>
      <c r="L69" s="4">
        <v>1320306904010106</v>
      </c>
      <c r="M69" s="4">
        <v>4530</v>
      </c>
      <c r="N69" s="4">
        <v>3380</v>
      </c>
      <c r="O69" s="4">
        <v>1150</v>
      </c>
      <c r="P69" s="4">
        <v>0</v>
      </c>
      <c r="Q69" s="4">
        <v>31964.3</v>
      </c>
      <c r="R69" s="4">
        <v>32306</v>
      </c>
      <c r="S69" s="4">
        <v>1000</v>
      </c>
      <c r="T69" s="4">
        <v>0</v>
      </c>
      <c r="U69" s="4">
        <v>341700</v>
      </c>
      <c r="V69" s="2">
        <v>0</v>
      </c>
      <c r="W69" s="2">
        <v>0</v>
      </c>
      <c r="X69" s="4">
        <v>0</v>
      </c>
      <c r="Y69" s="4">
        <v>0</v>
      </c>
      <c r="Z69" s="2">
        <v>0</v>
      </c>
      <c r="AA69" s="4">
        <v>341700</v>
      </c>
      <c r="AB69" s="4">
        <v>0</v>
      </c>
      <c r="AC69" s="4">
        <v>336295</v>
      </c>
      <c r="AD69" s="4">
        <v>5405</v>
      </c>
      <c r="AE69" s="4">
        <v>0</v>
      </c>
      <c r="AF69" s="4">
        <v>0</v>
      </c>
      <c r="AG69" s="4">
        <v>3061.9870000000001</v>
      </c>
      <c r="AH69" s="4">
        <v>0</v>
      </c>
      <c r="AI69" s="4">
        <v>0</v>
      </c>
      <c r="AL69" s="6"/>
      <c r="AP69" s="6"/>
    </row>
    <row r="70" spans="1:42" x14ac:dyDescent="0.25">
      <c r="A70" s="4" t="s">
        <v>148</v>
      </c>
      <c r="B70" s="4" t="s">
        <v>39</v>
      </c>
      <c r="C70" s="4" t="s">
        <v>40</v>
      </c>
      <c r="D70" s="4" t="s">
        <v>41</v>
      </c>
      <c r="E70" s="4" t="s">
        <v>42</v>
      </c>
      <c r="F70" s="4" t="s">
        <v>149</v>
      </c>
      <c r="G70" s="4" t="s">
        <v>44</v>
      </c>
      <c r="H70" s="4">
        <v>0</v>
      </c>
      <c r="I70" s="4">
        <v>0</v>
      </c>
      <c r="J70" s="4">
        <v>0</v>
      </c>
      <c r="K70" s="4">
        <v>0</v>
      </c>
      <c r="L70" s="4">
        <v>1320306903010104</v>
      </c>
      <c r="M70" s="4">
        <v>527</v>
      </c>
      <c r="N70" s="4">
        <v>526</v>
      </c>
      <c r="O70" s="4">
        <v>1</v>
      </c>
      <c r="P70" s="4">
        <v>0</v>
      </c>
      <c r="Q70" s="4">
        <v>409.36099999999999</v>
      </c>
      <c r="R70" s="4">
        <v>431.745</v>
      </c>
      <c r="S70" s="4">
        <v>30000</v>
      </c>
      <c r="T70" s="4">
        <v>0</v>
      </c>
      <c r="U70" s="4">
        <v>671520</v>
      </c>
      <c r="V70" s="2">
        <f>175000+170000</f>
        <v>345000</v>
      </c>
      <c r="W70" s="2">
        <v>0</v>
      </c>
      <c r="X70" s="4">
        <v>0</v>
      </c>
      <c r="Y70" s="4">
        <v>0</v>
      </c>
      <c r="Z70" s="2">
        <v>0</v>
      </c>
      <c r="AA70" s="4">
        <v>846520</v>
      </c>
      <c r="AB70" s="4">
        <v>80419.399999999994</v>
      </c>
      <c r="AC70" s="4">
        <v>144</v>
      </c>
      <c r="AD70" s="4">
        <v>765956.6</v>
      </c>
      <c r="AE70" s="4">
        <v>518</v>
      </c>
      <c r="AF70" s="4">
        <v>4685.5</v>
      </c>
      <c r="AG70" s="4">
        <v>4692.5110000000004</v>
      </c>
      <c r="AH70" s="4">
        <v>163.47399999999999</v>
      </c>
      <c r="AI70" s="4">
        <v>163.47399999999999</v>
      </c>
      <c r="AK70" s="6">
        <f>200-AH70</f>
        <v>36.52600000000001</v>
      </c>
      <c r="AL70" s="7">
        <f>AK70*AF70</f>
        <v>171142.57300000006</v>
      </c>
      <c r="AP70" s="6"/>
    </row>
    <row r="71" spans="1:42" x14ac:dyDescent="0.25">
      <c r="A71" s="4" t="s">
        <v>96</v>
      </c>
      <c r="B71" s="4" t="s">
        <v>39</v>
      </c>
      <c r="C71" s="4" t="s">
        <v>40</v>
      </c>
      <c r="D71" s="4" t="s">
        <v>41</v>
      </c>
      <c r="E71" s="4" t="s">
        <v>52</v>
      </c>
      <c r="F71" s="4" t="s">
        <v>97</v>
      </c>
      <c r="G71" s="4" t="s">
        <v>44</v>
      </c>
      <c r="H71" s="4">
        <v>0</v>
      </c>
      <c r="I71" s="4">
        <v>0</v>
      </c>
      <c r="J71" s="4">
        <v>0</v>
      </c>
      <c r="K71" s="4">
        <v>0</v>
      </c>
      <c r="L71" s="4">
        <v>1320306902020102</v>
      </c>
      <c r="M71" s="4">
        <v>706</v>
      </c>
      <c r="N71" s="4">
        <v>360</v>
      </c>
      <c r="O71" s="4">
        <v>346</v>
      </c>
      <c r="P71" s="4">
        <v>0</v>
      </c>
      <c r="Q71" s="4">
        <v>302.185</v>
      </c>
      <c r="R71" s="4">
        <v>314.77699999999999</v>
      </c>
      <c r="S71" s="4">
        <v>40000</v>
      </c>
      <c r="T71" s="4">
        <v>0</v>
      </c>
      <c r="U71" s="4">
        <v>503680</v>
      </c>
      <c r="V71" s="2">
        <v>0</v>
      </c>
      <c r="W71" s="2">
        <v>0</v>
      </c>
      <c r="X71" s="4">
        <v>0</v>
      </c>
      <c r="Y71" s="4">
        <v>0</v>
      </c>
      <c r="Z71" s="2">
        <v>0</v>
      </c>
      <c r="AA71" s="4">
        <v>503680</v>
      </c>
      <c r="AB71" s="4">
        <v>47849.599999999999</v>
      </c>
      <c r="AC71" s="4">
        <v>617</v>
      </c>
      <c r="AD71" s="4">
        <v>455213.4</v>
      </c>
      <c r="AE71" s="4">
        <v>325</v>
      </c>
      <c r="AF71" s="4">
        <v>2631.5</v>
      </c>
      <c r="AG71" s="4">
        <v>2654.8670000000002</v>
      </c>
      <c r="AH71" s="4">
        <v>172.98599999999999</v>
      </c>
      <c r="AI71" s="4">
        <v>172.98599999999999</v>
      </c>
      <c r="AK71" s="6">
        <f t="shared" ref="AK71:AK74" si="16">200-AH71</f>
        <v>27.01400000000001</v>
      </c>
      <c r="AL71" s="7">
        <f t="shared" ref="AL71:AL74" si="17">AK71*AF71</f>
        <v>71087.341000000029</v>
      </c>
      <c r="AP71" s="6"/>
    </row>
    <row r="72" spans="1:42" x14ac:dyDescent="0.25">
      <c r="A72" s="4" t="s">
        <v>105</v>
      </c>
      <c r="B72" s="4" t="s">
        <v>39</v>
      </c>
      <c r="C72" s="4" t="s">
        <v>40</v>
      </c>
      <c r="D72" s="4" t="s">
        <v>41</v>
      </c>
      <c r="E72" s="4" t="s">
        <v>52</v>
      </c>
      <c r="F72" s="4" t="s">
        <v>106</v>
      </c>
      <c r="G72" s="4" t="s">
        <v>44</v>
      </c>
      <c r="H72" s="4">
        <v>0</v>
      </c>
      <c r="I72" s="4">
        <v>0</v>
      </c>
      <c r="J72" s="4">
        <v>0</v>
      </c>
      <c r="K72" s="4">
        <v>0</v>
      </c>
      <c r="L72" s="4">
        <v>1320306902020103</v>
      </c>
      <c r="M72" s="4">
        <v>249</v>
      </c>
      <c r="N72" s="4">
        <v>240</v>
      </c>
      <c r="O72" s="4">
        <v>9</v>
      </c>
      <c r="P72" s="4">
        <v>0</v>
      </c>
      <c r="Q72" s="4">
        <v>709.40599999999995</v>
      </c>
      <c r="R72" s="4">
        <v>726.43</v>
      </c>
      <c r="S72" s="4">
        <v>20000</v>
      </c>
      <c r="T72" s="4">
        <v>0</v>
      </c>
      <c r="U72" s="4">
        <v>340480</v>
      </c>
      <c r="V72" s="2">
        <v>100000</v>
      </c>
      <c r="W72" s="2">
        <v>0</v>
      </c>
      <c r="X72" s="4">
        <v>0</v>
      </c>
      <c r="Y72" s="4">
        <v>0</v>
      </c>
      <c r="Z72" s="2">
        <v>0</v>
      </c>
      <c r="AA72" s="4">
        <v>340480</v>
      </c>
      <c r="AB72" s="4">
        <v>32345.599999999999</v>
      </c>
      <c r="AC72" s="4">
        <v>1596</v>
      </c>
      <c r="AD72" s="4">
        <v>306538.40000000002</v>
      </c>
      <c r="AE72" s="4">
        <v>234</v>
      </c>
      <c r="AF72" s="4">
        <v>2254</v>
      </c>
      <c r="AG72" s="4">
        <v>2360.424</v>
      </c>
      <c r="AH72" s="4">
        <v>135.99799999999999</v>
      </c>
      <c r="AI72" s="4">
        <v>135.99799999999999</v>
      </c>
      <c r="AK72" s="6">
        <f t="shared" si="16"/>
        <v>64.00200000000001</v>
      </c>
      <c r="AL72" s="7">
        <f t="shared" si="17"/>
        <v>144260.50800000003</v>
      </c>
      <c r="AP72" s="6"/>
    </row>
    <row r="73" spans="1:42" x14ac:dyDescent="0.25">
      <c r="A73" s="4" t="s">
        <v>100</v>
      </c>
      <c r="B73" s="4" t="s">
        <v>39</v>
      </c>
      <c r="C73" s="4" t="s">
        <v>40</v>
      </c>
      <c r="D73" s="4" t="s">
        <v>41</v>
      </c>
      <c r="E73" s="4" t="s">
        <v>52</v>
      </c>
      <c r="F73" s="4" t="s">
        <v>101</v>
      </c>
      <c r="G73" s="4" t="s">
        <v>44</v>
      </c>
      <c r="H73" s="4">
        <v>0</v>
      </c>
      <c r="I73" s="4">
        <v>0</v>
      </c>
      <c r="J73" s="4">
        <v>0</v>
      </c>
      <c r="K73" s="4">
        <v>0</v>
      </c>
      <c r="L73" s="4">
        <v>1320306902020104</v>
      </c>
      <c r="M73" s="4">
        <v>688</v>
      </c>
      <c r="N73" s="4">
        <v>627</v>
      </c>
      <c r="O73" s="4">
        <v>61</v>
      </c>
      <c r="P73" s="4">
        <v>0</v>
      </c>
      <c r="Q73" s="4">
        <v>801.95799999999997</v>
      </c>
      <c r="R73" s="4">
        <v>821.65899999999999</v>
      </c>
      <c r="S73" s="4">
        <v>20000</v>
      </c>
      <c r="T73" s="4">
        <v>0</v>
      </c>
      <c r="U73" s="4">
        <v>394020</v>
      </c>
      <c r="V73" s="2">
        <v>0</v>
      </c>
      <c r="W73" s="2">
        <v>0</v>
      </c>
      <c r="X73" s="4">
        <v>0</v>
      </c>
      <c r="Y73" s="4">
        <v>0</v>
      </c>
      <c r="Z73" s="2">
        <v>0</v>
      </c>
      <c r="AA73" s="4">
        <v>394020</v>
      </c>
      <c r="AB73" s="4">
        <v>37431.9</v>
      </c>
      <c r="AC73" s="4">
        <v>6926</v>
      </c>
      <c r="AD73" s="4">
        <v>349662.1</v>
      </c>
      <c r="AE73" s="4">
        <v>611</v>
      </c>
      <c r="AF73" s="4">
        <v>4527</v>
      </c>
      <c r="AG73" s="4">
        <v>4591.0640000000003</v>
      </c>
      <c r="AH73" s="4">
        <v>77.239000000000004</v>
      </c>
      <c r="AI73" s="4">
        <v>77.239000000000004</v>
      </c>
      <c r="AK73" s="6">
        <f t="shared" si="16"/>
        <v>122.761</v>
      </c>
      <c r="AL73" s="7">
        <f t="shared" si="17"/>
        <v>555739.04700000002</v>
      </c>
      <c r="AP73" s="6"/>
    </row>
    <row r="74" spans="1:42" x14ac:dyDescent="0.25">
      <c r="A74" s="4" t="s">
        <v>195</v>
      </c>
      <c r="B74" s="4" t="s">
        <v>39</v>
      </c>
      <c r="C74" s="4" t="s">
        <v>40</v>
      </c>
      <c r="D74" s="4" t="s">
        <v>41</v>
      </c>
      <c r="E74" s="4" t="s">
        <v>52</v>
      </c>
      <c r="F74" s="4" t="s">
        <v>196</v>
      </c>
      <c r="G74" s="4" t="s">
        <v>44</v>
      </c>
      <c r="H74" s="4">
        <v>0</v>
      </c>
      <c r="I74" s="4">
        <v>0</v>
      </c>
      <c r="J74" s="4">
        <v>0</v>
      </c>
      <c r="K74" s="4">
        <v>0</v>
      </c>
      <c r="L74" s="4">
        <v>1320306902010106</v>
      </c>
      <c r="M74" s="4">
        <v>630</v>
      </c>
      <c r="N74" s="4">
        <v>610</v>
      </c>
      <c r="O74" s="4">
        <v>20</v>
      </c>
      <c r="P74" s="4">
        <v>0</v>
      </c>
      <c r="Q74" s="4">
        <v>910.99400000000003</v>
      </c>
      <c r="R74" s="4">
        <v>936.45799999999997</v>
      </c>
      <c r="S74" s="4">
        <v>20000</v>
      </c>
      <c r="T74" s="4">
        <v>0</v>
      </c>
      <c r="U74" s="4">
        <v>509280</v>
      </c>
      <c r="V74" s="2">
        <v>260000</v>
      </c>
      <c r="W74" s="3">
        <v>0</v>
      </c>
      <c r="X74" s="4">
        <v>0</v>
      </c>
      <c r="Y74" s="4">
        <v>0</v>
      </c>
      <c r="Z74" s="2">
        <v>0</v>
      </c>
      <c r="AA74" s="4">
        <v>509280</v>
      </c>
      <c r="AB74" s="4">
        <v>48381.599999999999</v>
      </c>
      <c r="AC74" s="4">
        <v>5610</v>
      </c>
      <c r="AD74" s="4">
        <v>455288.4</v>
      </c>
      <c r="AE74" s="4">
        <v>457</v>
      </c>
      <c r="AF74" s="4">
        <v>3590.5</v>
      </c>
      <c r="AG74" s="4">
        <v>3699.1210000000001</v>
      </c>
      <c r="AH74" s="4">
        <v>126.804</v>
      </c>
      <c r="AI74" s="4">
        <v>126.804</v>
      </c>
      <c r="AK74" s="6">
        <f t="shared" si="16"/>
        <v>73.195999999999998</v>
      </c>
      <c r="AL74" s="7">
        <f t="shared" si="17"/>
        <v>262810.23800000001</v>
      </c>
      <c r="AP74" s="6"/>
    </row>
    <row r="75" spans="1:42" x14ac:dyDescent="0.25">
      <c r="A75" s="4" t="s">
        <v>207</v>
      </c>
      <c r="B75" s="4" t="s">
        <v>39</v>
      </c>
      <c r="C75" s="4" t="s">
        <v>40</v>
      </c>
      <c r="D75" s="4" t="s">
        <v>41</v>
      </c>
      <c r="E75" s="4" t="s">
        <v>49</v>
      </c>
      <c r="F75" s="4" t="s">
        <v>208</v>
      </c>
      <c r="G75" s="4" t="s">
        <v>44</v>
      </c>
      <c r="H75" s="4">
        <v>0</v>
      </c>
      <c r="I75" s="4">
        <v>0</v>
      </c>
      <c r="J75" s="4">
        <v>0</v>
      </c>
      <c r="K75" s="4">
        <v>0</v>
      </c>
      <c r="L75" s="4">
        <v>1320306906010105</v>
      </c>
      <c r="M75" s="4">
        <v>11</v>
      </c>
      <c r="N75" s="4">
        <v>11</v>
      </c>
      <c r="O75" s="4">
        <v>0</v>
      </c>
      <c r="P75" s="4">
        <v>0</v>
      </c>
      <c r="Q75" s="4">
        <v>31.715</v>
      </c>
      <c r="R75" s="4">
        <v>31.715</v>
      </c>
      <c r="S75" s="4">
        <v>2000</v>
      </c>
      <c r="T75" s="4">
        <v>0</v>
      </c>
      <c r="U75" s="4">
        <v>0</v>
      </c>
      <c r="V75" s="2">
        <f>3000</f>
        <v>3000</v>
      </c>
      <c r="W75" s="2">
        <v>0</v>
      </c>
      <c r="X75" s="4">
        <v>0</v>
      </c>
      <c r="Y75" s="4">
        <v>0</v>
      </c>
      <c r="Z75" s="2">
        <v>0</v>
      </c>
      <c r="AA75" s="4">
        <v>0</v>
      </c>
      <c r="AB75" s="4">
        <v>0</v>
      </c>
      <c r="AC75" s="4">
        <v>0</v>
      </c>
      <c r="AD75" s="4">
        <v>0</v>
      </c>
      <c r="AE75" s="4">
        <v>11</v>
      </c>
      <c r="AF75" s="4">
        <v>108</v>
      </c>
      <c r="AG75" s="4">
        <v>108</v>
      </c>
      <c r="AH75" s="4">
        <v>0</v>
      </c>
      <c r="AI75" s="4">
        <v>0</v>
      </c>
      <c r="AK75" s="6">
        <f>200-AH75</f>
        <v>200</v>
      </c>
      <c r="AL75" s="6">
        <f>AK75*AF75</f>
        <v>21600</v>
      </c>
      <c r="AN75" s="6">
        <f>AB75/9.5</f>
        <v>0</v>
      </c>
      <c r="AO75" s="6">
        <f>5*AN75</f>
        <v>0</v>
      </c>
      <c r="AP75" s="7">
        <f>AL75+AO75</f>
        <v>21600</v>
      </c>
    </row>
    <row r="76" spans="1:42" x14ac:dyDescent="0.25">
      <c r="A76" s="4" t="s">
        <v>185</v>
      </c>
      <c r="B76" s="4" t="s">
        <v>39</v>
      </c>
      <c r="C76" s="4" t="s">
        <v>40</v>
      </c>
      <c r="D76" s="4" t="s">
        <v>41</v>
      </c>
      <c r="E76" s="4" t="s">
        <v>52</v>
      </c>
      <c r="F76" s="4" t="s">
        <v>186</v>
      </c>
      <c r="G76" s="4" t="s">
        <v>158</v>
      </c>
      <c r="H76" s="4">
        <v>0</v>
      </c>
      <c r="I76" s="4">
        <v>0</v>
      </c>
      <c r="J76" s="4">
        <v>0</v>
      </c>
      <c r="K76" s="4">
        <v>0</v>
      </c>
      <c r="L76" s="4">
        <v>1320306902010104</v>
      </c>
      <c r="M76" s="4">
        <v>1364</v>
      </c>
      <c r="N76" s="4">
        <v>1017</v>
      </c>
      <c r="O76" s="4">
        <v>347</v>
      </c>
      <c r="P76" s="4">
        <v>0</v>
      </c>
      <c r="Q76" s="4">
        <v>16543.8</v>
      </c>
      <c r="R76" s="4">
        <v>16646.7</v>
      </c>
      <c r="S76" s="4">
        <v>1000</v>
      </c>
      <c r="T76" s="4">
        <v>0</v>
      </c>
      <c r="U76" s="4">
        <v>102900</v>
      </c>
      <c r="V76" s="2">
        <v>0</v>
      </c>
      <c r="W76" s="3">
        <v>16100</v>
      </c>
      <c r="X76" s="4">
        <v>0</v>
      </c>
      <c r="Y76" s="4">
        <v>0</v>
      </c>
      <c r="Z76" s="2">
        <v>0</v>
      </c>
      <c r="AA76" s="4">
        <v>102900</v>
      </c>
      <c r="AB76" s="4">
        <v>0</v>
      </c>
      <c r="AC76" s="4">
        <v>89264</v>
      </c>
      <c r="AD76" s="4">
        <v>13636</v>
      </c>
      <c r="AE76" s="4">
        <v>11</v>
      </c>
      <c r="AF76" s="4">
        <v>110</v>
      </c>
      <c r="AG76" s="4">
        <v>1135.0519999999999</v>
      </c>
      <c r="AH76" s="4">
        <v>187.47200000000001</v>
      </c>
      <c r="AI76" s="4">
        <v>160.465</v>
      </c>
      <c r="AP76" s="6"/>
    </row>
    <row r="77" spans="1:42" x14ac:dyDescent="0.25">
      <c r="A77" s="4" t="s">
        <v>197</v>
      </c>
      <c r="B77" s="4" t="s">
        <v>39</v>
      </c>
      <c r="C77" s="4" t="s">
        <v>40</v>
      </c>
      <c r="D77" s="4" t="s">
        <v>41</v>
      </c>
      <c r="E77" s="4" t="s">
        <v>64</v>
      </c>
      <c r="F77" s="4" t="s">
        <v>198</v>
      </c>
      <c r="G77" s="4" t="s">
        <v>158</v>
      </c>
      <c r="H77" s="4">
        <v>0</v>
      </c>
      <c r="I77" s="4">
        <v>0</v>
      </c>
      <c r="J77" s="4">
        <v>0</v>
      </c>
      <c r="K77" s="4">
        <v>0</v>
      </c>
      <c r="L77" s="4">
        <v>1320306904010107</v>
      </c>
      <c r="M77" s="4">
        <v>2155</v>
      </c>
      <c r="N77" s="4">
        <v>1435</v>
      </c>
      <c r="O77" s="4">
        <v>720</v>
      </c>
      <c r="P77" s="4">
        <v>0</v>
      </c>
      <c r="Q77" s="4">
        <v>10708.2</v>
      </c>
      <c r="R77" s="4">
        <v>10834.1</v>
      </c>
      <c r="S77" s="4">
        <v>1000</v>
      </c>
      <c r="T77" s="4">
        <v>0</v>
      </c>
      <c r="U77" s="4">
        <v>125900</v>
      </c>
      <c r="V77" s="2">
        <v>0</v>
      </c>
      <c r="W77" s="2">
        <v>0</v>
      </c>
      <c r="X77" s="4">
        <v>0</v>
      </c>
      <c r="Y77" s="4">
        <v>0</v>
      </c>
      <c r="Z77" s="2">
        <v>0</v>
      </c>
      <c r="AA77" s="4">
        <v>125900</v>
      </c>
      <c r="AB77" s="4">
        <v>0</v>
      </c>
      <c r="AC77" s="4">
        <v>108363</v>
      </c>
      <c r="AD77" s="4">
        <v>17537</v>
      </c>
      <c r="AE77" s="4">
        <v>0</v>
      </c>
      <c r="AF77" s="4">
        <v>0</v>
      </c>
      <c r="AG77" s="4">
        <v>1407.2460000000001</v>
      </c>
      <c r="AH77" s="4">
        <v>0</v>
      </c>
      <c r="AI77" s="4">
        <v>0</v>
      </c>
      <c r="AL77" s="6"/>
      <c r="AP77" s="6"/>
    </row>
    <row r="78" spans="1:42" x14ac:dyDescent="0.25">
      <c r="A78" s="4" t="s">
        <v>187</v>
      </c>
      <c r="B78" s="4" t="s">
        <v>39</v>
      </c>
      <c r="C78" s="4" t="s">
        <v>40</v>
      </c>
      <c r="D78" s="4" t="s">
        <v>41</v>
      </c>
      <c r="E78" s="4" t="s">
        <v>52</v>
      </c>
      <c r="F78" s="4" t="s">
        <v>188</v>
      </c>
      <c r="G78" s="4" t="s">
        <v>158</v>
      </c>
      <c r="H78" s="4">
        <v>0</v>
      </c>
      <c r="I78" s="4">
        <v>0</v>
      </c>
      <c r="J78" s="4">
        <v>0</v>
      </c>
      <c r="K78" s="4">
        <v>0</v>
      </c>
      <c r="L78" s="4">
        <v>1320306902010105</v>
      </c>
      <c r="M78" s="4">
        <v>1481</v>
      </c>
      <c r="N78" s="4">
        <v>1065</v>
      </c>
      <c r="O78" s="4">
        <v>416</v>
      </c>
      <c r="P78" s="4">
        <v>0</v>
      </c>
      <c r="Q78" s="4">
        <v>12530</v>
      </c>
      <c r="R78" s="4">
        <v>12530</v>
      </c>
      <c r="S78" s="4">
        <v>1000</v>
      </c>
      <c r="T78" s="4">
        <v>0</v>
      </c>
      <c r="U78" s="4">
        <v>0</v>
      </c>
      <c r="V78" s="2">
        <v>187800</v>
      </c>
      <c r="W78" s="2">
        <v>0</v>
      </c>
      <c r="X78" s="4">
        <v>0</v>
      </c>
      <c r="Y78" s="4">
        <v>0</v>
      </c>
      <c r="Z78" s="2">
        <v>0</v>
      </c>
      <c r="AA78" s="4">
        <v>190000</v>
      </c>
      <c r="AB78" s="4">
        <v>0</v>
      </c>
      <c r="AC78" s="4">
        <v>70185</v>
      </c>
      <c r="AD78" s="4">
        <v>119815</v>
      </c>
      <c r="AE78" s="4">
        <v>0</v>
      </c>
      <c r="AF78" s="4">
        <v>0</v>
      </c>
      <c r="AG78" s="4">
        <v>1051.0160000000001</v>
      </c>
      <c r="AH78" s="4">
        <v>0</v>
      </c>
      <c r="AI78" s="4">
        <v>0</v>
      </c>
      <c r="AP78" s="6"/>
    </row>
    <row r="79" spans="1:42" x14ac:dyDescent="0.25">
      <c r="A79" s="4" t="s">
        <v>201</v>
      </c>
      <c r="B79" s="4" t="s">
        <v>39</v>
      </c>
      <c r="C79" s="4" t="s">
        <v>40</v>
      </c>
      <c r="D79" s="4" t="s">
        <v>41</v>
      </c>
      <c r="E79" s="4" t="s">
        <v>64</v>
      </c>
      <c r="F79" s="4" t="s">
        <v>202</v>
      </c>
      <c r="G79" s="4" t="s">
        <v>44</v>
      </c>
      <c r="H79" s="4">
        <v>0</v>
      </c>
      <c r="I79" s="4">
        <v>0</v>
      </c>
      <c r="J79" s="4">
        <v>0</v>
      </c>
      <c r="K79" s="4">
        <v>0</v>
      </c>
      <c r="L79" s="4">
        <v>15783</v>
      </c>
      <c r="M79" s="4">
        <v>390</v>
      </c>
      <c r="N79" s="4">
        <v>390</v>
      </c>
      <c r="O79" s="4">
        <v>0</v>
      </c>
      <c r="P79" s="4">
        <v>0</v>
      </c>
      <c r="Q79" s="4">
        <v>20.332999999999998</v>
      </c>
      <c r="R79" s="4">
        <v>34.707999999999998</v>
      </c>
      <c r="S79" s="4">
        <v>20000</v>
      </c>
      <c r="T79" s="4">
        <v>0</v>
      </c>
      <c r="U79" s="4">
        <v>287500</v>
      </c>
      <c r="V79" s="2">
        <v>0</v>
      </c>
      <c r="W79" s="2">
        <v>0</v>
      </c>
      <c r="X79" s="4">
        <v>0</v>
      </c>
      <c r="Y79" s="4">
        <v>0</v>
      </c>
      <c r="Z79" s="2">
        <v>0</v>
      </c>
      <c r="AA79" s="4">
        <v>287500</v>
      </c>
      <c r="AB79" s="4">
        <v>27312.5</v>
      </c>
      <c r="AC79" s="4">
        <v>0</v>
      </c>
      <c r="AD79" s="4">
        <v>260187.5</v>
      </c>
      <c r="AE79" s="4">
        <v>390</v>
      </c>
      <c r="AF79" s="4">
        <v>2816.5</v>
      </c>
      <c r="AG79" s="4">
        <v>2816.5</v>
      </c>
      <c r="AH79" s="4">
        <v>92.38</v>
      </c>
      <c r="AI79" s="4">
        <v>92.38</v>
      </c>
      <c r="AK79" s="6">
        <f>200-AH79</f>
        <v>107.62</v>
      </c>
      <c r="AL79" s="7">
        <f>AK79*AF79</f>
        <v>303111.73000000004</v>
      </c>
      <c r="AP79" s="6"/>
    </row>
    <row r="80" spans="1:42" x14ac:dyDescent="0.25">
      <c r="A80" s="4" t="s">
        <v>48</v>
      </c>
      <c r="B80" s="4" t="s">
        <v>39</v>
      </c>
      <c r="C80" s="4" t="s">
        <v>40</v>
      </c>
      <c r="D80" s="4" t="s">
        <v>41</v>
      </c>
      <c r="E80" s="4" t="s">
        <v>49</v>
      </c>
      <c r="F80" s="4" t="s">
        <v>50</v>
      </c>
      <c r="G80" s="4" t="s">
        <v>44</v>
      </c>
      <c r="H80" s="4">
        <v>0</v>
      </c>
      <c r="I80" s="4">
        <v>0</v>
      </c>
      <c r="J80" s="4">
        <v>0</v>
      </c>
      <c r="K80" s="4">
        <v>0</v>
      </c>
      <c r="L80" s="4">
        <v>1320306906020102</v>
      </c>
      <c r="M80" s="4">
        <v>825</v>
      </c>
      <c r="N80" s="4">
        <v>558</v>
      </c>
      <c r="O80" s="4">
        <v>267</v>
      </c>
      <c r="P80" s="4">
        <v>0</v>
      </c>
      <c r="Q80" s="4">
        <v>898.06899999999996</v>
      </c>
      <c r="R80" s="4">
        <v>930.93299999999999</v>
      </c>
      <c r="S80" s="4">
        <v>20000</v>
      </c>
      <c r="T80" s="4">
        <v>0</v>
      </c>
      <c r="U80" s="4">
        <v>657280</v>
      </c>
      <c r="V80" s="2">
        <v>0</v>
      </c>
      <c r="W80" s="2"/>
      <c r="X80" s="4">
        <v>0</v>
      </c>
      <c r="Y80" s="4">
        <v>0</v>
      </c>
      <c r="Z80" s="2">
        <v>0</v>
      </c>
      <c r="AA80" s="4">
        <v>657280</v>
      </c>
      <c r="AB80" s="4">
        <v>62441.599999999999</v>
      </c>
      <c r="AC80" s="4">
        <v>10232</v>
      </c>
      <c r="AD80" s="4">
        <v>584606.4</v>
      </c>
      <c r="AE80" s="4">
        <v>281</v>
      </c>
      <c r="AF80" s="4">
        <v>2158</v>
      </c>
      <c r="AG80" s="4">
        <v>2352.3470000000002</v>
      </c>
      <c r="AH80" s="4">
        <v>270.90199999999999</v>
      </c>
      <c r="AI80" s="4">
        <v>200</v>
      </c>
      <c r="AK80" s="6">
        <f>200-AH80</f>
        <v>-70.901999999999987</v>
      </c>
      <c r="AL80" s="6">
        <f>AK80*AF80</f>
        <v>-153006.51599999997</v>
      </c>
      <c r="AN80" s="6">
        <f>AB80/9.5</f>
        <v>6572.8</v>
      </c>
      <c r="AO80" s="6">
        <f>5*AN80</f>
        <v>32864</v>
      </c>
      <c r="AP80" s="7">
        <f>AL80+AO80</f>
        <v>-120142.51599999997</v>
      </c>
    </row>
    <row r="81" spans="1:42" x14ac:dyDescent="0.25">
      <c r="A81" s="4" t="s">
        <v>89</v>
      </c>
      <c r="B81" s="4" t="s">
        <v>39</v>
      </c>
      <c r="C81" s="4" t="s">
        <v>40</v>
      </c>
      <c r="D81" s="4" t="s">
        <v>41</v>
      </c>
      <c r="E81" s="4" t="s">
        <v>42</v>
      </c>
      <c r="F81" s="4" t="s">
        <v>90</v>
      </c>
      <c r="G81" s="4" t="s">
        <v>91</v>
      </c>
      <c r="H81" s="4">
        <v>0</v>
      </c>
      <c r="I81" s="4">
        <v>0</v>
      </c>
      <c r="J81" s="4">
        <v>0</v>
      </c>
      <c r="K81" s="4">
        <v>0</v>
      </c>
      <c r="L81" s="4">
        <v>1320306903010103</v>
      </c>
      <c r="M81" s="4">
        <v>2</v>
      </c>
      <c r="N81" s="4">
        <v>2</v>
      </c>
      <c r="O81" s="4">
        <v>0</v>
      </c>
      <c r="P81" s="4">
        <v>0</v>
      </c>
      <c r="Q81" s="4">
        <v>0</v>
      </c>
      <c r="R81" s="4">
        <v>0</v>
      </c>
      <c r="S81" s="4">
        <v>20000</v>
      </c>
      <c r="T81" s="4">
        <v>0</v>
      </c>
      <c r="U81" s="4">
        <v>0</v>
      </c>
      <c r="V81" s="2">
        <v>0</v>
      </c>
      <c r="W81" s="2">
        <v>0</v>
      </c>
      <c r="X81" s="4">
        <v>0</v>
      </c>
      <c r="Y81" s="4">
        <v>0</v>
      </c>
      <c r="Z81" s="2">
        <v>0</v>
      </c>
      <c r="AA81" s="4">
        <v>0</v>
      </c>
      <c r="AB81" s="4">
        <v>0</v>
      </c>
      <c r="AC81" s="4">
        <v>0</v>
      </c>
      <c r="AD81" s="4">
        <v>0</v>
      </c>
      <c r="AE81" s="4">
        <v>2</v>
      </c>
      <c r="AF81" s="4">
        <v>20</v>
      </c>
      <c r="AG81" s="4">
        <v>20</v>
      </c>
      <c r="AH81" s="4">
        <v>0</v>
      </c>
      <c r="AI81" s="4">
        <v>0</v>
      </c>
      <c r="AL81" s="6"/>
      <c r="AP81" s="6"/>
    </row>
    <row r="82" spans="1:42" x14ac:dyDescent="0.25">
      <c r="A82" s="4" t="s">
        <v>70</v>
      </c>
      <c r="B82" s="4" t="s">
        <v>39</v>
      </c>
      <c r="C82" s="4" t="s">
        <v>40</v>
      </c>
      <c r="D82" s="4" t="s">
        <v>41</v>
      </c>
      <c r="E82" s="4" t="s">
        <v>49</v>
      </c>
      <c r="F82" s="4" t="s">
        <v>71</v>
      </c>
      <c r="G82" s="4" t="s">
        <v>44</v>
      </c>
      <c r="H82" s="4">
        <v>0</v>
      </c>
      <c r="I82" s="4">
        <v>0</v>
      </c>
      <c r="J82" s="4">
        <v>0</v>
      </c>
      <c r="K82" s="4">
        <v>0</v>
      </c>
      <c r="L82" s="4">
        <v>1320306906020103</v>
      </c>
      <c r="M82" s="4">
        <v>615</v>
      </c>
      <c r="N82" s="4">
        <v>286</v>
      </c>
      <c r="O82" s="4">
        <v>329</v>
      </c>
      <c r="P82" s="4">
        <v>0</v>
      </c>
      <c r="Q82" s="4">
        <v>585.00800000000004</v>
      </c>
      <c r="R82" s="4">
        <v>608.07299999999998</v>
      </c>
      <c r="S82" s="4">
        <v>20000</v>
      </c>
      <c r="T82" s="4">
        <v>0</v>
      </c>
      <c r="U82" s="4">
        <v>461300</v>
      </c>
      <c r="V82" s="2">
        <v>0</v>
      </c>
      <c r="W82" s="2"/>
      <c r="X82" s="4">
        <v>0</v>
      </c>
      <c r="Y82" s="4">
        <v>0</v>
      </c>
      <c r="Z82" s="2">
        <v>0</v>
      </c>
      <c r="AA82" s="4">
        <v>461300</v>
      </c>
      <c r="AB82" s="4">
        <v>43823.5</v>
      </c>
      <c r="AC82" s="4">
        <v>5918</v>
      </c>
      <c r="AD82" s="4">
        <v>411558.5</v>
      </c>
      <c r="AE82" s="4">
        <v>257</v>
      </c>
      <c r="AF82" s="4">
        <v>1534.5</v>
      </c>
      <c r="AG82" s="4">
        <v>1567.2860000000001</v>
      </c>
      <c r="AH82" s="4">
        <v>268.20400000000001</v>
      </c>
      <c r="AI82" s="4">
        <v>200</v>
      </c>
      <c r="AK82" s="6">
        <f>200-AH82</f>
        <v>-68.204000000000008</v>
      </c>
      <c r="AL82" s="6">
        <f>AK82*AF82</f>
        <v>-104659.03800000002</v>
      </c>
      <c r="AN82" s="6">
        <f>AB82/9.5</f>
        <v>4613</v>
      </c>
      <c r="AO82" s="6">
        <f>5*AN82</f>
        <v>23065</v>
      </c>
      <c r="AP82" s="7">
        <f>AL82+AO82</f>
        <v>-81594.038000000015</v>
      </c>
    </row>
    <row r="83" spans="1:42" x14ac:dyDescent="0.25">
      <c r="A83" s="4" t="s">
        <v>177</v>
      </c>
      <c r="B83" s="4" t="s">
        <v>39</v>
      </c>
      <c r="C83" s="4" t="s">
        <v>40</v>
      </c>
      <c r="D83" s="4" t="s">
        <v>41</v>
      </c>
      <c r="E83" s="4" t="s">
        <v>52</v>
      </c>
      <c r="F83" s="4" t="s">
        <v>178</v>
      </c>
      <c r="G83" s="4" t="s">
        <v>158</v>
      </c>
      <c r="H83" s="4">
        <v>0</v>
      </c>
      <c r="I83" s="4">
        <v>0</v>
      </c>
      <c r="J83" s="4">
        <v>0</v>
      </c>
      <c r="K83" s="4">
        <v>0</v>
      </c>
      <c r="L83" s="4">
        <v>1320306902010103</v>
      </c>
      <c r="M83" s="4">
        <v>2572</v>
      </c>
      <c r="N83" s="4">
        <v>1562</v>
      </c>
      <c r="O83" s="4">
        <v>1010</v>
      </c>
      <c r="P83" s="4">
        <v>0</v>
      </c>
      <c r="Q83" s="4">
        <v>25590.2</v>
      </c>
      <c r="R83" s="4">
        <v>25845.4</v>
      </c>
      <c r="S83" s="4">
        <v>1000</v>
      </c>
      <c r="T83" s="4">
        <v>0</v>
      </c>
      <c r="U83" s="4">
        <v>255200</v>
      </c>
      <c r="V83" s="2">
        <v>0</v>
      </c>
      <c r="W83" s="14">
        <v>0</v>
      </c>
      <c r="X83" s="4">
        <v>0</v>
      </c>
      <c r="Y83" s="4">
        <v>0</v>
      </c>
      <c r="Z83" s="2">
        <v>0</v>
      </c>
      <c r="AA83" s="4">
        <v>255200</v>
      </c>
      <c r="AB83" s="4">
        <v>0</v>
      </c>
      <c r="AC83" s="4">
        <v>103971.2</v>
      </c>
      <c r="AD83" s="4">
        <v>151228.79999999999</v>
      </c>
      <c r="AE83" s="4">
        <v>0</v>
      </c>
      <c r="AF83" s="4">
        <v>0</v>
      </c>
      <c r="AG83" s="4">
        <v>1522.268</v>
      </c>
      <c r="AH83" s="4">
        <v>0</v>
      </c>
      <c r="AI83" s="4">
        <v>0</v>
      </c>
      <c r="AK83" s="6">
        <f>200-AH83</f>
        <v>200</v>
      </c>
      <c r="AL83" s="7">
        <f>AK83*AF83</f>
        <v>0</v>
      </c>
      <c r="AP83" s="6"/>
    </row>
    <row r="84" spans="1:42" x14ac:dyDescent="0.25">
      <c r="A84" s="4" t="s">
        <v>61</v>
      </c>
      <c r="B84" s="4" t="s">
        <v>39</v>
      </c>
      <c r="C84" s="4" t="s">
        <v>40</v>
      </c>
      <c r="D84" s="4" t="s">
        <v>41</v>
      </c>
      <c r="E84" s="4" t="s">
        <v>49</v>
      </c>
      <c r="F84" s="4" t="s">
        <v>62</v>
      </c>
      <c r="G84" s="4" t="s">
        <v>44</v>
      </c>
      <c r="H84" s="4">
        <v>0</v>
      </c>
      <c r="I84" s="4">
        <v>0</v>
      </c>
      <c r="J84" s="4">
        <v>0</v>
      </c>
      <c r="K84" s="4">
        <v>0</v>
      </c>
      <c r="L84" s="4">
        <v>1320306906020104</v>
      </c>
      <c r="M84" s="4">
        <v>467</v>
      </c>
      <c r="N84" s="4">
        <v>245</v>
      </c>
      <c r="O84" s="4">
        <v>222</v>
      </c>
      <c r="P84" s="4">
        <v>0</v>
      </c>
      <c r="Q84" s="4">
        <v>976.47199999999998</v>
      </c>
      <c r="R84" s="4">
        <v>1001.697</v>
      </c>
      <c r="S84" s="4">
        <v>20000</v>
      </c>
      <c r="T84" s="4">
        <v>0</v>
      </c>
      <c r="U84" s="4">
        <v>504500</v>
      </c>
      <c r="V84" s="2">
        <v>0</v>
      </c>
      <c r="W84" s="2">
        <v>48000</v>
      </c>
      <c r="X84" s="4">
        <v>0</v>
      </c>
      <c r="Y84" s="4">
        <v>0</v>
      </c>
      <c r="Z84" s="2">
        <v>0</v>
      </c>
      <c r="AA84" s="4">
        <v>504500</v>
      </c>
      <c r="AB84" s="4">
        <v>47927.5</v>
      </c>
      <c r="AC84" s="4">
        <v>224</v>
      </c>
      <c r="AD84" s="4">
        <v>456348.5</v>
      </c>
      <c r="AE84" s="4">
        <v>236</v>
      </c>
      <c r="AF84" s="4">
        <v>1912.5</v>
      </c>
      <c r="AG84" s="4">
        <v>1946.039</v>
      </c>
      <c r="AH84" s="4">
        <v>238.614</v>
      </c>
      <c r="AI84" s="4">
        <v>200</v>
      </c>
      <c r="AK84" s="6">
        <f t="shared" ref="AK84:AK85" si="18">200-AH84</f>
        <v>-38.614000000000004</v>
      </c>
      <c r="AL84" s="6">
        <f t="shared" ref="AL84:AL85" si="19">AK84*AF84</f>
        <v>-73849.275000000009</v>
      </c>
      <c r="AN84" s="6">
        <f t="shared" ref="AN84:AN85" si="20">AB84/9.5</f>
        <v>5045</v>
      </c>
      <c r="AO84" s="6">
        <f t="shared" ref="AO84:AO85" si="21">5*AN84</f>
        <v>25225</v>
      </c>
      <c r="AP84" s="7">
        <f t="shared" ref="AP84:AP85" si="22">AL84+AO84</f>
        <v>-48624.275000000009</v>
      </c>
    </row>
    <row r="85" spans="1:42" x14ac:dyDescent="0.25">
      <c r="A85" s="4" t="s">
        <v>144</v>
      </c>
      <c r="B85" s="4" t="s">
        <v>39</v>
      </c>
      <c r="C85" s="4" t="s">
        <v>40</v>
      </c>
      <c r="D85" s="4" t="s">
        <v>41</v>
      </c>
      <c r="E85" s="4" t="s">
        <v>49</v>
      </c>
      <c r="F85" s="4" t="s">
        <v>145</v>
      </c>
      <c r="G85" s="4" t="s">
        <v>44</v>
      </c>
      <c r="H85" s="4">
        <v>0</v>
      </c>
      <c r="I85" s="4">
        <v>0</v>
      </c>
      <c r="J85" s="4">
        <v>0</v>
      </c>
      <c r="K85" s="4">
        <v>0</v>
      </c>
      <c r="L85" s="4">
        <v>1320306906020101</v>
      </c>
      <c r="M85" s="4">
        <v>482</v>
      </c>
      <c r="N85" s="4">
        <v>393</v>
      </c>
      <c r="O85" s="4">
        <v>89</v>
      </c>
      <c r="P85" s="4">
        <v>0</v>
      </c>
      <c r="Q85" s="4">
        <v>1022.099</v>
      </c>
      <c r="R85" s="4">
        <v>1050.1959999999999</v>
      </c>
      <c r="S85" s="4">
        <v>20000</v>
      </c>
      <c r="T85" s="4">
        <v>0</v>
      </c>
      <c r="U85" s="4">
        <v>561940</v>
      </c>
      <c r="V85" s="2">
        <v>45000</v>
      </c>
      <c r="W85" s="2">
        <v>0</v>
      </c>
      <c r="X85" s="4">
        <v>0</v>
      </c>
      <c r="Y85" s="4">
        <v>0</v>
      </c>
      <c r="Z85" s="2">
        <v>0</v>
      </c>
      <c r="AA85" s="4">
        <v>561940</v>
      </c>
      <c r="AB85" s="4">
        <v>53384.3</v>
      </c>
      <c r="AC85" s="4">
        <v>351</v>
      </c>
      <c r="AD85" s="4">
        <v>508204.7</v>
      </c>
      <c r="AE85" s="4">
        <v>372</v>
      </c>
      <c r="AF85" s="4">
        <v>2629</v>
      </c>
      <c r="AG85" s="4">
        <v>2663.5149999999999</v>
      </c>
      <c r="AH85" s="4">
        <v>193.30699999999999</v>
      </c>
      <c r="AI85" s="4">
        <v>193.30699999999999</v>
      </c>
      <c r="AK85" s="6">
        <f t="shared" si="18"/>
        <v>6.6930000000000121</v>
      </c>
      <c r="AL85" s="6">
        <f t="shared" si="19"/>
        <v>17595.89700000003</v>
      </c>
      <c r="AN85" s="6">
        <f t="shared" si="20"/>
        <v>5619.4000000000005</v>
      </c>
      <c r="AO85" s="6">
        <f t="shared" si="21"/>
        <v>28097.000000000004</v>
      </c>
      <c r="AP85" s="7">
        <f t="shared" si="22"/>
        <v>45692.897000000034</v>
      </c>
    </row>
    <row r="86" spans="1:42" x14ac:dyDescent="0.25">
      <c r="A86" s="4" t="s">
        <v>193</v>
      </c>
      <c r="B86" s="4" t="s">
        <v>39</v>
      </c>
      <c r="C86" s="4" t="s">
        <v>40</v>
      </c>
      <c r="D86" s="4" t="s">
        <v>41</v>
      </c>
      <c r="E86" s="4" t="s">
        <v>49</v>
      </c>
      <c r="F86" s="4" t="s">
        <v>194</v>
      </c>
      <c r="G86" s="4" t="s">
        <v>158</v>
      </c>
      <c r="H86" s="4">
        <v>0</v>
      </c>
      <c r="I86" s="4">
        <v>0</v>
      </c>
      <c r="J86" s="4">
        <v>0</v>
      </c>
      <c r="K86" s="4">
        <v>0</v>
      </c>
      <c r="L86" s="4">
        <v>1320306906010104</v>
      </c>
      <c r="M86" s="4">
        <v>2108</v>
      </c>
      <c r="N86" s="4">
        <v>1750</v>
      </c>
      <c r="O86" s="4">
        <v>358</v>
      </c>
      <c r="P86" s="4">
        <v>0</v>
      </c>
      <c r="Q86" s="4">
        <v>1872.306</v>
      </c>
      <c r="R86" s="4">
        <v>1911.3979999999999</v>
      </c>
      <c r="S86" s="4">
        <v>10000</v>
      </c>
      <c r="T86" s="4">
        <v>0</v>
      </c>
      <c r="U86" s="4">
        <v>390920</v>
      </c>
      <c r="V86" s="2">
        <v>0</v>
      </c>
      <c r="W86" s="2">
        <v>14000</v>
      </c>
      <c r="X86" s="4">
        <v>0</v>
      </c>
      <c r="Y86" s="4">
        <v>0</v>
      </c>
      <c r="Z86" s="2">
        <v>0</v>
      </c>
      <c r="AA86" s="4">
        <v>390920</v>
      </c>
      <c r="AB86" s="4">
        <v>0</v>
      </c>
      <c r="AC86" s="4">
        <v>144102</v>
      </c>
      <c r="AD86" s="4">
        <v>246818</v>
      </c>
      <c r="AE86" s="4">
        <v>0</v>
      </c>
      <c r="AF86" s="4">
        <v>0</v>
      </c>
      <c r="AG86" s="4">
        <v>2220.7359999999999</v>
      </c>
      <c r="AH86" s="4">
        <v>0</v>
      </c>
      <c r="AI86" s="4">
        <v>0</v>
      </c>
      <c r="AK86" s="6">
        <f t="shared" ref="AK86:AK87" si="23">200-AH86</f>
        <v>200</v>
      </c>
      <c r="AL86" s="6">
        <f t="shared" ref="AL86:AL87" si="24">AK86*AF86</f>
        <v>0</v>
      </c>
      <c r="AP86" s="6"/>
    </row>
    <row r="87" spans="1:42" x14ac:dyDescent="0.25">
      <c r="A87" s="4" t="s">
        <v>156</v>
      </c>
      <c r="B87" s="4" t="s">
        <v>39</v>
      </c>
      <c r="C87" s="4" t="s">
        <v>40</v>
      </c>
      <c r="D87" s="4" t="s">
        <v>41</v>
      </c>
      <c r="E87" s="4" t="s">
        <v>49</v>
      </c>
      <c r="F87" s="4" t="s">
        <v>157</v>
      </c>
      <c r="G87" s="4" t="s">
        <v>158</v>
      </c>
      <c r="H87" s="4">
        <v>0</v>
      </c>
      <c r="I87" s="4">
        <v>0</v>
      </c>
      <c r="J87" s="4">
        <v>0</v>
      </c>
      <c r="K87" s="4">
        <v>0</v>
      </c>
      <c r="L87" s="4">
        <v>1320306906020301</v>
      </c>
      <c r="M87" s="4">
        <v>2503</v>
      </c>
      <c r="N87" s="4">
        <v>2204</v>
      </c>
      <c r="O87" s="4">
        <v>299</v>
      </c>
      <c r="P87" s="4">
        <v>0</v>
      </c>
      <c r="Q87" s="4">
        <v>1339.415</v>
      </c>
      <c r="R87" s="4">
        <v>1381.836</v>
      </c>
      <c r="S87" s="4">
        <v>10000</v>
      </c>
      <c r="T87" s="4">
        <v>0</v>
      </c>
      <c r="U87" s="4">
        <v>424210</v>
      </c>
      <c r="V87" s="2">
        <v>0</v>
      </c>
      <c r="W87" s="2">
        <v>25000</v>
      </c>
      <c r="X87" s="4">
        <v>0</v>
      </c>
      <c r="Y87" s="4">
        <v>0</v>
      </c>
      <c r="Z87" s="2">
        <v>0</v>
      </c>
      <c r="AA87" s="4">
        <v>424210</v>
      </c>
      <c r="AB87" s="4">
        <v>0</v>
      </c>
      <c r="AC87" s="4">
        <v>133676.9</v>
      </c>
      <c r="AD87" s="4">
        <v>290533.09999999998</v>
      </c>
      <c r="AE87" s="4">
        <v>0</v>
      </c>
      <c r="AF87" s="4">
        <v>0</v>
      </c>
      <c r="AG87" s="4">
        <v>1649.8140000000001</v>
      </c>
      <c r="AH87" s="4">
        <v>0</v>
      </c>
      <c r="AI87" s="4">
        <v>0</v>
      </c>
      <c r="AK87" s="6">
        <f t="shared" si="23"/>
        <v>200</v>
      </c>
      <c r="AL87" s="6">
        <f t="shared" si="24"/>
        <v>0</v>
      </c>
      <c r="AP87" s="6"/>
    </row>
    <row r="88" spans="1:42" x14ac:dyDescent="0.25">
      <c r="A88" s="4" t="s">
        <v>221</v>
      </c>
      <c r="B88" s="4" t="s">
        <v>39</v>
      </c>
      <c r="C88" s="4" t="s">
        <v>40</v>
      </c>
      <c r="D88" s="4" t="s">
        <v>41</v>
      </c>
      <c r="E88" s="4" t="s">
        <v>49</v>
      </c>
      <c r="F88" s="4" t="s">
        <v>222</v>
      </c>
      <c r="G88" s="4" t="s">
        <v>223</v>
      </c>
      <c r="H88" s="4">
        <v>0</v>
      </c>
      <c r="I88" s="4">
        <v>0</v>
      </c>
      <c r="J88" s="4">
        <v>0</v>
      </c>
      <c r="K88" s="4">
        <v>0</v>
      </c>
      <c r="L88" s="4">
        <v>1320306906020302</v>
      </c>
      <c r="M88" s="4">
        <v>2</v>
      </c>
      <c r="N88" s="4">
        <v>2</v>
      </c>
      <c r="O88" s="4">
        <v>0</v>
      </c>
      <c r="P88" s="4">
        <v>0</v>
      </c>
      <c r="Q88" s="4">
        <v>1544</v>
      </c>
      <c r="R88" s="4">
        <v>1583.9</v>
      </c>
      <c r="S88" s="4">
        <v>2000</v>
      </c>
      <c r="T88" s="4">
        <v>0</v>
      </c>
      <c r="U88" s="4">
        <v>79800</v>
      </c>
      <c r="V88" s="2">
        <v>0</v>
      </c>
      <c r="W88" s="2">
        <v>0</v>
      </c>
      <c r="X88" s="4">
        <v>0</v>
      </c>
      <c r="Y88" s="4">
        <v>0</v>
      </c>
      <c r="Z88" s="2">
        <v>0</v>
      </c>
      <c r="AA88" s="4">
        <v>79800</v>
      </c>
      <c r="AB88" s="4">
        <v>0</v>
      </c>
      <c r="AC88" s="4">
        <v>79370</v>
      </c>
      <c r="AD88" s="4">
        <v>430</v>
      </c>
      <c r="AE88" s="4">
        <v>0</v>
      </c>
      <c r="AF88" s="4">
        <v>0</v>
      </c>
      <c r="AG88" s="4">
        <v>826.43299999999999</v>
      </c>
      <c r="AH88" s="4">
        <v>0</v>
      </c>
      <c r="AI88" s="4">
        <v>0</v>
      </c>
      <c r="AL88" s="6"/>
      <c r="AP88" s="6"/>
    </row>
    <row r="89" spans="1:42" x14ac:dyDescent="0.25">
      <c r="A89" s="4" t="s">
        <v>94</v>
      </c>
      <c r="B89" s="4" t="s">
        <v>39</v>
      </c>
      <c r="C89" s="4" t="s">
        <v>40</v>
      </c>
      <c r="D89" s="4" t="s">
        <v>41</v>
      </c>
      <c r="E89" s="4" t="s">
        <v>42</v>
      </c>
      <c r="F89" s="4" t="s">
        <v>95</v>
      </c>
      <c r="G89" s="4" t="s">
        <v>44</v>
      </c>
      <c r="H89" s="4">
        <v>0</v>
      </c>
      <c r="I89" s="4">
        <v>0</v>
      </c>
      <c r="J89" s="4">
        <v>0</v>
      </c>
      <c r="K89" s="4">
        <v>0</v>
      </c>
      <c r="L89" s="4">
        <v>1320306903020301</v>
      </c>
      <c r="M89" s="4">
        <v>287</v>
      </c>
      <c r="N89" s="4">
        <v>281</v>
      </c>
      <c r="O89" s="4">
        <v>6</v>
      </c>
      <c r="P89" s="4">
        <v>0</v>
      </c>
      <c r="Q89" s="4">
        <v>62.198999999999998</v>
      </c>
      <c r="R89" s="4">
        <v>97.373000000000005</v>
      </c>
      <c r="S89" s="4">
        <v>20000</v>
      </c>
      <c r="T89" s="4">
        <v>0</v>
      </c>
      <c r="U89" s="4">
        <v>703480</v>
      </c>
      <c r="V89" s="2">
        <v>0</v>
      </c>
      <c r="W89" s="2">
        <v>200000</v>
      </c>
      <c r="X89" s="4">
        <v>0</v>
      </c>
      <c r="Y89" s="4">
        <v>0</v>
      </c>
      <c r="Z89" s="2">
        <v>0</v>
      </c>
      <c r="AA89" s="4">
        <v>703480</v>
      </c>
      <c r="AB89" s="4">
        <v>66830.600000000006</v>
      </c>
      <c r="AC89" s="4">
        <v>857</v>
      </c>
      <c r="AD89" s="4">
        <v>635792.4</v>
      </c>
      <c r="AE89" s="4">
        <v>254</v>
      </c>
      <c r="AF89" s="4">
        <v>2175.5</v>
      </c>
      <c r="AG89" s="4">
        <v>2180.7820000000002</v>
      </c>
      <c r="AH89" s="4">
        <v>292.25099999999998</v>
      </c>
      <c r="AI89" s="4">
        <v>200</v>
      </c>
      <c r="AK89" s="6">
        <f t="shared" ref="AK89:AK92" si="25">200-AH89</f>
        <v>-92.250999999999976</v>
      </c>
      <c r="AL89" s="7">
        <f t="shared" ref="AL89:AL92" si="26">AK89*AF89</f>
        <v>-200692.05049999995</v>
      </c>
      <c r="AP89" s="6"/>
    </row>
    <row r="90" spans="1:42" x14ac:dyDescent="0.25">
      <c r="A90" s="4" t="s">
        <v>154</v>
      </c>
      <c r="B90" s="4" t="s">
        <v>39</v>
      </c>
      <c r="C90" s="4" t="s">
        <v>40</v>
      </c>
      <c r="D90" s="4" t="s">
        <v>41</v>
      </c>
      <c r="E90" s="4" t="s">
        <v>42</v>
      </c>
      <c r="F90" s="4" t="s">
        <v>155</v>
      </c>
      <c r="G90" s="4" t="s">
        <v>44</v>
      </c>
      <c r="H90" s="4">
        <v>0</v>
      </c>
      <c r="I90" s="4">
        <v>0</v>
      </c>
      <c r="J90" s="4">
        <v>0</v>
      </c>
      <c r="K90" s="4">
        <v>0</v>
      </c>
      <c r="L90" s="4">
        <v>1320306903010105</v>
      </c>
      <c r="M90" s="4">
        <v>100</v>
      </c>
      <c r="N90" s="4">
        <v>100</v>
      </c>
      <c r="O90" s="4">
        <v>0</v>
      </c>
      <c r="P90" s="4">
        <v>0</v>
      </c>
      <c r="Q90" s="4">
        <v>812.38300000000004</v>
      </c>
      <c r="R90" s="4">
        <v>832.76400000000001</v>
      </c>
      <c r="S90" s="4">
        <v>20000</v>
      </c>
      <c r="T90" s="4">
        <v>0</v>
      </c>
      <c r="U90" s="4">
        <v>407620</v>
      </c>
      <c r="W90" s="2">
        <v>170000</v>
      </c>
      <c r="X90" s="4">
        <v>0</v>
      </c>
      <c r="Y90" s="4">
        <v>0</v>
      </c>
      <c r="Z90" s="2">
        <v>0</v>
      </c>
      <c r="AA90" s="4">
        <v>407620</v>
      </c>
      <c r="AB90" s="4">
        <v>38723.9</v>
      </c>
      <c r="AC90" s="4">
        <v>0</v>
      </c>
      <c r="AD90" s="4">
        <v>368896.1</v>
      </c>
      <c r="AE90" s="4">
        <v>100</v>
      </c>
      <c r="AF90" s="4">
        <v>1000</v>
      </c>
      <c r="AG90" s="4">
        <v>1000</v>
      </c>
      <c r="AH90" s="4">
        <v>368.89600000000002</v>
      </c>
      <c r="AI90" s="4">
        <v>200</v>
      </c>
      <c r="AK90" s="6">
        <f t="shared" si="25"/>
        <v>-168.89600000000002</v>
      </c>
      <c r="AL90" s="7">
        <f t="shared" si="26"/>
        <v>-168896.00000000003</v>
      </c>
      <c r="AP90" s="6"/>
    </row>
    <row r="91" spans="1:42" x14ac:dyDescent="0.25">
      <c r="A91" s="4" t="s">
        <v>126</v>
      </c>
      <c r="B91" s="4" t="s">
        <v>39</v>
      </c>
      <c r="C91" s="4" t="s">
        <v>40</v>
      </c>
      <c r="D91" s="4" t="s">
        <v>41</v>
      </c>
      <c r="E91" s="4" t="s">
        <v>42</v>
      </c>
      <c r="F91" s="4" t="s">
        <v>127</v>
      </c>
      <c r="G91" s="4" t="s">
        <v>44</v>
      </c>
      <c r="H91" s="4">
        <v>0</v>
      </c>
      <c r="I91" s="4">
        <v>0</v>
      </c>
      <c r="J91" s="4">
        <v>0</v>
      </c>
      <c r="K91" s="4">
        <v>0</v>
      </c>
      <c r="L91" s="4">
        <v>1320306903020302</v>
      </c>
      <c r="M91" s="4">
        <v>122</v>
      </c>
      <c r="N91" s="4">
        <v>122</v>
      </c>
      <c r="O91" s="4">
        <v>0</v>
      </c>
      <c r="P91" s="4">
        <v>0</v>
      </c>
      <c r="Q91" s="4">
        <v>804.33699999999999</v>
      </c>
      <c r="R91" s="4">
        <v>824.70500000000004</v>
      </c>
      <c r="S91" s="4">
        <v>20000</v>
      </c>
      <c r="T91" s="4">
        <v>0</v>
      </c>
      <c r="U91" s="4">
        <v>407360</v>
      </c>
      <c r="V91" s="2">
        <v>0</v>
      </c>
      <c r="W91" s="2">
        <v>124000</v>
      </c>
      <c r="X91" s="4">
        <v>0</v>
      </c>
      <c r="Y91" s="4">
        <v>0</v>
      </c>
      <c r="Z91" s="2">
        <v>0</v>
      </c>
      <c r="AA91" s="4">
        <v>407360</v>
      </c>
      <c r="AB91" s="4">
        <v>38699.199999999997</v>
      </c>
      <c r="AC91" s="4">
        <v>0</v>
      </c>
      <c r="AD91" s="4">
        <v>368660.8</v>
      </c>
      <c r="AE91" s="4">
        <v>122</v>
      </c>
      <c r="AF91" s="4">
        <v>1220</v>
      </c>
      <c r="AG91" s="4">
        <v>1220</v>
      </c>
      <c r="AH91" s="4">
        <v>302.18099999999998</v>
      </c>
      <c r="AI91" s="4">
        <v>200</v>
      </c>
      <c r="AK91" s="6">
        <f t="shared" si="25"/>
        <v>-102.18099999999998</v>
      </c>
      <c r="AL91" s="7">
        <f t="shared" si="26"/>
        <v>-124660.81999999998</v>
      </c>
      <c r="AP91" s="6"/>
    </row>
    <row r="92" spans="1:42" x14ac:dyDescent="0.25">
      <c r="A92" s="4" t="s">
        <v>128</v>
      </c>
      <c r="B92" s="4" t="s">
        <v>39</v>
      </c>
      <c r="C92" s="4" t="s">
        <v>40</v>
      </c>
      <c r="D92" s="4" t="s">
        <v>41</v>
      </c>
      <c r="E92" s="4" t="s">
        <v>42</v>
      </c>
      <c r="F92" s="4" t="s">
        <v>129</v>
      </c>
      <c r="G92" s="4" t="s">
        <v>44</v>
      </c>
      <c r="H92" s="4">
        <v>0</v>
      </c>
      <c r="I92" s="4">
        <v>0</v>
      </c>
      <c r="J92" s="4">
        <v>0</v>
      </c>
      <c r="K92" s="4">
        <v>0</v>
      </c>
      <c r="L92" s="4">
        <v>1320306903020303</v>
      </c>
      <c r="M92" s="4">
        <v>330</v>
      </c>
      <c r="N92" s="4">
        <v>324</v>
      </c>
      <c r="O92" s="4">
        <v>6</v>
      </c>
      <c r="P92" s="4">
        <v>0</v>
      </c>
      <c r="Q92" s="4">
        <v>95.067999999999998</v>
      </c>
      <c r="R92" s="4">
        <v>120.922</v>
      </c>
      <c r="S92" s="4">
        <v>20000</v>
      </c>
      <c r="T92" s="4">
        <v>0</v>
      </c>
      <c r="U92" s="4">
        <v>517080</v>
      </c>
      <c r="V92" s="2">
        <v>14000</v>
      </c>
      <c r="W92" s="2">
        <v>0</v>
      </c>
      <c r="X92" s="4">
        <v>0</v>
      </c>
      <c r="Y92" s="4">
        <v>0</v>
      </c>
      <c r="Z92" s="2">
        <v>0</v>
      </c>
      <c r="AA92" s="4">
        <v>517080</v>
      </c>
      <c r="AB92" s="4">
        <v>49122.6</v>
      </c>
      <c r="AC92" s="4">
        <v>384</v>
      </c>
      <c r="AD92" s="4">
        <v>467573.4</v>
      </c>
      <c r="AE92" s="4">
        <v>288</v>
      </c>
      <c r="AF92" s="4">
        <v>2661</v>
      </c>
      <c r="AG92" s="4">
        <v>2665.2089999999998</v>
      </c>
      <c r="AH92" s="4">
        <v>175.71299999999999</v>
      </c>
      <c r="AI92" s="4">
        <v>175.71299999999999</v>
      </c>
      <c r="AK92" s="6">
        <f t="shared" si="25"/>
        <v>24.287000000000006</v>
      </c>
      <c r="AL92" s="7">
        <f t="shared" si="26"/>
        <v>64627.707000000017</v>
      </c>
      <c r="AP92" s="6"/>
    </row>
    <row r="93" spans="1:42" x14ac:dyDescent="0.25">
      <c r="A93" s="4" t="s">
        <v>183</v>
      </c>
      <c r="B93" s="4" t="s">
        <v>39</v>
      </c>
      <c r="C93" s="4" t="s">
        <v>40</v>
      </c>
      <c r="D93" s="4" t="s">
        <v>41</v>
      </c>
      <c r="E93" s="4" t="s">
        <v>42</v>
      </c>
      <c r="F93" s="4" t="s">
        <v>184</v>
      </c>
      <c r="G93" s="4" t="s">
        <v>158</v>
      </c>
      <c r="H93" s="4">
        <v>0</v>
      </c>
      <c r="I93" s="4">
        <v>0</v>
      </c>
      <c r="J93" s="4">
        <v>0</v>
      </c>
      <c r="K93" s="4">
        <v>0</v>
      </c>
      <c r="L93" s="4">
        <v>1320306903020304</v>
      </c>
      <c r="M93" s="4">
        <v>1574</v>
      </c>
      <c r="N93" s="4">
        <v>1224</v>
      </c>
      <c r="O93" s="4">
        <v>350</v>
      </c>
      <c r="P93" s="4">
        <v>0</v>
      </c>
      <c r="Q93" s="4">
        <v>27609.1</v>
      </c>
      <c r="R93" s="4">
        <v>27833.8</v>
      </c>
      <c r="S93" s="4">
        <v>1000</v>
      </c>
      <c r="T93" s="4">
        <v>0</v>
      </c>
      <c r="U93" s="4">
        <v>224700</v>
      </c>
      <c r="V93" s="2">
        <v>0</v>
      </c>
      <c r="W93" s="2">
        <v>0</v>
      </c>
      <c r="X93" s="4">
        <v>0</v>
      </c>
      <c r="Y93" s="4">
        <v>0</v>
      </c>
      <c r="Z93" s="2">
        <v>0</v>
      </c>
      <c r="AA93" s="4">
        <v>224700</v>
      </c>
      <c r="AB93" s="4">
        <v>0</v>
      </c>
      <c r="AC93" s="4">
        <v>60032</v>
      </c>
      <c r="AD93" s="4">
        <v>164668</v>
      </c>
      <c r="AE93" s="4">
        <v>0</v>
      </c>
      <c r="AF93" s="4">
        <v>0</v>
      </c>
      <c r="AG93" s="4">
        <v>1027.134</v>
      </c>
      <c r="AH93" s="4">
        <v>0</v>
      </c>
      <c r="AI93" s="4">
        <v>0</v>
      </c>
      <c r="AL93" s="6"/>
      <c r="AP93" s="6"/>
    </row>
    <row r="94" spans="1:42" x14ac:dyDescent="0.25">
      <c r="A94" s="4" t="s">
        <v>167</v>
      </c>
      <c r="B94" s="4" t="s">
        <v>39</v>
      </c>
      <c r="C94" s="4" t="s">
        <v>40</v>
      </c>
      <c r="D94" s="4" t="s">
        <v>41</v>
      </c>
      <c r="E94" s="4" t="s">
        <v>42</v>
      </c>
      <c r="F94" s="4" t="s">
        <v>168</v>
      </c>
      <c r="G94" s="4" t="s">
        <v>158</v>
      </c>
      <c r="H94" s="4">
        <v>0</v>
      </c>
      <c r="I94" s="4">
        <v>0</v>
      </c>
      <c r="J94" s="4">
        <v>0</v>
      </c>
      <c r="K94" s="4">
        <v>0</v>
      </c>
      <c r="L94" s="4">
        <v>1320306903020101</v>
      </c>
      <c r="M94" s="4">
        <v>1325</v>
      </c>
      <c r="N94" s="4">
        <v>1094</v>
      </c>
      <c r="O94" s="4">
        <v>231</v>
      </c>
      <c r="P94" s="4">
        <v>0</v>
      </c>
      <c r="Q94" s="4">
        <v>9738.5</v>
      </c>
      <c r="R94" s="4">
        <v>10101.700000000001</v>
      </c>
      <c r="S94" s="4">
        <v>1000</v>
      </c>
      <c r="T94" s="4">
        <v>0</v>
      </c>
      <c r="U94" s="4">
        <v>363200</v>
      </c>
      <c r="V94" s="2">
        <v>0</v>
      </c>
      <c r="W94" s="2">
        <v>175000</v>
      </c>
      <c r="X94" s="4">
        <v>0</v>
      </c>
      <c r="Y94" s="4">
        <v>0</v>
      </c>
      <c r="Z94" s="2">
        <v>0</v>
      </c>
      <c r="AA94" s="4">
        <v>188200</v>
      </c>
      <c r="AB94" s="4">
        <v>0</v>
      </c>
      <c r="AC94" s="4">
        <v>38236.9</v>
      </c>
      <c r="AD94" s="4">
        <v>149963.1</v>
      </c>
      <c r="AE94" s="4">
        <v>0</v>
      </c>
      <c r="AF94" s="4">
        <v>0</v>
      </c>
      <c r="AG94" s="4">
        <v>1273.105</v>
      </c>
      <c r="AH94" s="4">
        <v>0</v>
      </c>
      <c r="AI94" s="4">
        <v>0</v>
      </c>
      <c r="AL94" s="6"/>
      <c r="AP94" s="6"/>
    </row>
    <row r="95" spans="1:42" x14ac:dyDescent="0.25">
      <c r="A95" s="4" t="s">
        <v>165</v>
      </c>
      <c r="B95" s="4" t="s">
        <v>39</v>
      </c>
      <c r="C95" s="4" t="s">
        <v>40</v>
      </c>
      <c r="D95" s="4" t="s">
        <v>41</v>
      </c>
      <c r="E95" s="4" t="s">
        <v>42</v>
      </c>
      <c r="F95" s="4" t="s">
        <v>166</v>
      </c>
      <c r="G95" s="4" t="s">
        <v>158</v>
      </c>
      <c r="H95" s="4">
        <v>0</v>
      </c>
      <c r="I95" s="4">
        <v>0</v>
      </c>
      <c r="J95" s="4">
        <v>0</v>
      </c>
      <c r="K95" s="4">
        <v>0</v>
      </c>
      <c r="L95" s="4">
        <v>1320306903010106</v>
      </c>
      <c r="M95" s="4">
        <v>2450</v>
      </c>
      <c r="N95" s="4">
        <v>1838</v>
      </c>
      <c r="O95" s="4">
        <v>612</v>
      </c>
      <c r="P95" s="4">
        <v>0</v>
      </c>
      <c r="Q95" s="4">
        <v>15167.1</v>
      </c>
      <c r="R95" s="4">
        <v>15420.6</v>
      </c>
      <c r="S95" s="4">
        <v>1000</v>
      </c>
      <c r="T95" s="4">
        <v>0</v>
      </c>
      <c r="U95" s="4">
        <v>253500</v>
      </c>
      <c r="V95" s="2">
        <v>0</v>
      </c>
      <c r="W95" s="2">
        <v>0</v>
      </c>
      <c r="X95" s="4">
        <v>0</v>
      </c>
      <c r="Y95" s="4">
        <v>0</v>
      </c>
      <c r="Z95" s="2">
        <v>0</v>
      </c>
      <c r="AA95" s="4">
        <v>253500</v>
      </c>
      <c r="AB95" s="4">
        <v>0</v>
      </c>
      <c r="AC95" s="4">
        <v>70829.8</v>
      </c>
      <c r="AD95" s="4">
        <v>182670.2</v>
      </c>
      <c r="AE95" s="4">
        <v>0</v>
      </c>
      <c r="AF95" s="4">
        <v>0</v>
      </c>
      <c r="AG95" s="4">
        <v>1871.4670000000001</v>
      </c>
      <c r="AH95" s="4">
        <v>0</v>
      </c>
      <c r="AI95" s="4">
        <v>0</v>
      </c>
      <c r="AL95" s="6"/>
      <c r="AP95" s="6"/>
    </row>
    <row r="96" spans="1:42" x14ac:dyDescent="0.25">
      <c r="A96" s="4" t="s">
        <v>242</v>
      </c>
      <c r="B96" s="4" t="s">
        <v>39</v>
      </c>
      <c r="C96" s="4" t="s">
        <v>40</v>
      </c>
      <c r="D96" s="4" t="s">
        <v>41</v>
      </c>
      <c r="E96" s="4" t="s">
        <v>42</v>
      </c>
      <c r="F96" s="4" t="s">
        <v>243</v>
      </c>
      <c r="G96" s="4" t="s">
        <v>44</v>
      </c>
      <c r="H96" s="4">
        <v>0</v>
      </c>
      <c r="I96" s="4">
        <v>0</v>
      </c>
      <c r="J96" s="4">
        <v>0</v>
      </c>
      <c r="K96" s="4">
        <v>0</v>
      </c>
      <c r="L96" s="4">
        <v>1320306903020307</v>
      </c>
      <c r="M96" s="4">
        <v>6</v>
      </c>
      <c r="N96" s="4">
        <v>6</v>
      </c>
      <c r="O96" s="4">
        <v>0</v>
      </c>
      <c r="P96" s="4">
        <v>0</v>
      </c>
      <c r="Q96" s="4">
        <v>0</v>
      </c>
      <c r="R96" s="4">
        <v>0</v>
      </c>
      <c r="S96" s="4">
        <v>2000</v>
      </c>
      <c r="T96" s="4">
        <v>0</v>
      </c>
      <c r="U96" s="4">
        <v>0</v>
      </c>
      <c r="V96" s="2">
        <v>0</v>
      </c>
      <c r="W96" s="2">
        <v>0</v>
      </c>
      <c r="X96" s="4">
        <v>0</v>
      </c>
      <c r="Y96" s="4">
        <v>0</v>
      </c>
      <c r="Z96" s="2">
        <v>0</v>
      </c>
      <c r="AA96" s="4">
        <v>0</v>
      </c>
      <c r="AB96" s="4">
        <v>0</v>
      </c>
      <c r="AC96" s="4">
        <v>0</v>
      </c>
      <c r="AD96" s="4">
        <v>0</v>
      </c>
      <c r="AE96" s="4">
        <v>6</v>
      </c>
      <c r="AF96" s="4">
        <v>60</v>
      </c>
      <c r="AG96" s="4">
        <v>60</v>
      </c>
      <c r="AH96" s="4">
        <v>0</v>
      </c>
      <c r="AI96" s="4">
        <v>0</v>
      </c>
      <c r="AP96" s="6"/>
    </row>
    <row r="97" spans="1:42" x14ac:dyDescent="0.25">
      <c r="A97" s="4" t="s">
        <v>240</v>
      </c>
      <c r="B97" s="4" t="s">
        <v>39</v>
      </c>
      <c r="C97" s="4" t="s">
        <v>40</v>
      </c>
      <c r="D97" s="4" t="s">
        <v>41</v>
      </c>
      <c r="E97" s="4" t="s">
        <v>42</v>
      </c>
      <c r="F97" s="4" t="s">
        <v>241</v>
      </c>
      <c r="G97" s="4" t="s">
        <v>44</v>
      </c>
      <c r="H97" s="4">
        <v>0</v>
      </c>
      <c r="I97" s="4">
        <v>0</v>
      </c>
      <c r="J97" s="4">
        <v>0</v>
      </c>
      <c r="K97" s="4">
        <v>0</v>
      </c>
      <c r="L97" s="4">
        <v>1320306903020306</v>
      </c>
      <c r="M97" s="4">
        <v>133</v>
      </c>
      <c r="N97" s="4">
        <v>133</v>
      </c>
      <c r="O97" s="4">
        <v>0</v>
      </c>
      <c r="P97" s="4">
        <v>0</v>
      </c>
      <c r="Q97" s="4">
        <v>2331.6</v>
      </c>
      <c r="R97" s="4">
        <v>2556.89</v>
      </c>
      <c r="S97" s="4">
        <v>2000</v>
      </c>
      <c r="T97" s="4">
        <v>0</v>
      </c>
      <c r="U97" s="4">
        <v>450580</v>
      </c>
      <c r="V97" s="2">
        <v>0</v>
      </c>
      <c r="W97" s="2">
        <v>142000</v>
      </c>
      <c r="X97" s="4">
        <v>0</v>
      </c>
      <c r="Y97" s="4">
        <v>0</v>
      </c>
      <c r="Z97" s="2">
        <v>0</v>
      </c>
      <c r="AA97" s="4">
        <v>450580</v>
      </c>
      <c r="AB97" s="4">
        <v>42805.1</v>
      </c>
      <c r="AC97" s="4">
        <v>0</v>
      </c>
      <c r="AD97" s="4">
        <v>407774.9</v>
      </c>
      <c r="AE97" s="4">
        <v>133</v>
      </c>
      <c r="AF97" s="4">
        <v>1330</v>
      </c>
      <c r="AG97" s="4">
        <v>1330</v>
      </c>
      <c r="AH97" s="4">
        <v>306.59800000000001</v>
      </c>
      <c r="AI97" s="4">
        <v>200</v>
      </c>
      <c r="AK97" s="6">
        <f t="shared" ref="AK97" si="27">200-AH97</f>
        <v>-106.59800000000001</v>
      </c>
      <c r="AL97" s="7">
        <f t="shared" ref="AL97" si="28">AK97*AF97</f>
        <v>-141775.34000000003</v>
      </c>
      <c r="AP97" s="6"/>
    </row>
    <row r="98" spans="1:42" x14ac:dyDescent="0.25">
      <c r="A98" t="s">
        <v>209</v>
      </c>
      <c r="B98" t="s">
        <v>39</v>
      </c>
      <c r="C98" t="s">
        <v>40</v>
      </c>
      <c r="D98" t="s">
        <v>41</v>
      </c>
      <c r="E98" t="s">
        <v>52</v>
      </c>
      <c r="F98" t="s">
        <v>210</v>
      </c>
      <c r="G98" t="s">
        <v>211</v>
      </c>
      <c r="H98">
        <v>0</v>
      </c>
      <c r="I98">
        <v>0</v>
      </c>
      <c r="J98">
        <v>0</v>
      </c>
      <c r="K98">
        <v>0</v>
      </c>
      <c r="L98">
        <v>1320306902010107</v>
      </c>
      <c r="M98">
        <v>7217</v>
      </c>
      <c r="N98">
        <v>6040</v>
      </c>
      <c r="O98">
        <v>1177</v>
      </c>
      <c r="P98">
        <v>0</v>
      </c>
      <c r="Q98">
        <v>7319.5</v>
      </c>
      <c r="R98">
        <v>7827.6</v>
      </c>
      <c r="S98">
        <v>1000</v>
      </c>
      <c r="T98">
        <v>0</v>
      </c>
      <c r="U98">
        <v>508100</v>
      </c>
      <c r="V98" s="3">
        <v>0</v>
      </c>
      <c r="W98" s="3">
        <v>0</v>
      </c>
      <c r="X98">
        <v>0</v>
      </c>
      <c r="Y98">
        <v>0</v>
      </c>
      <c r="Z98" s="3">
        <v>144000</v>
      </c>
      <c r="AA98">
        <v>508100</v>
      </c>
      <c r="AB98">
        <v>0</v>
      </c>
      <c r="AC98">
        <v>583159.1</v>
      </c>
      <c r="AD98">
        <v>-75059.100000000006</v>
      </c>
      <c r="AE98">
        <v>20</v>
      </c>
      <c r="AF98">
        <v>130</v>
      </c>
      <c r="AG98">
        <v>12201.346</v>
      </c>
      <c r="AH98">
        <v>187.47200000000001</v>
      </c>
      <c r="AI98">
        <v>160.465</v>
      </c>
      <c r="AP98" s="6"/>
    </row>
    <row r="101" spans="1:42" x14ac:dyDescent="0.25">
      <c r="AM101" s="7"/>
    </row>
    <row r="105" spans="1:42" x14ac:dyDescent="0.25">
      <c r="AA105" s="7"/>
    </row>
  </sheetData>
  <autoFilter ref="A4:AI98" xr:uid="{00000000-0001-0000-0000-000000000000}">
    <sortState xmlns:xlrd2="http://schemas.microsoft.com/office/spreadsheetml/2017/richdata2" ref="A7:AI88">
      <sortCondition ref="E4:E98"/>
    </sortState>
  </autoFilter>
  <mergeCells count="3">
    <mergeCell ref="A1:AI1"/>
    <mergeCell ref="A2:AI2"/>
    <mergeCell ref="A3:A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6AD42-0BC5-4BE7-A5F0-803203F8DA3B}">
  <dimension ref="G4:H97"/>
  <sheetViews>
    <sheetView topLeftCell="A1048224" workbookViewId="0">
      <selection activeCell="K1048556" sqref="K1048556"/>
    </sheetView>
  </sheetViews>
  <sheetFormatPr defaultRowHeight="15" x14ac:dyDescent="0.25"/>
  <sheetData>
    <row r="4" spans="7:8" x14ac:dyDescent="0.25">
      <c r="G4">
        <v>84700</v>
      </c>
      <c r="H4">
        <v>0</v>
      </c>
    </row>
    <row r="5" spans="7:8" x14ac:dyDescent="0.25">
      <c r="G5">
        <v>0</v>
      </c>
      <c r="H5">
        <v>43000</v>
      </c>
    </row>
    <row r="6" spans="7:8" x14ac:dyDescent="0.25">
      <c r="G6">
        <f>11300</f>
        <v>11300</v>
      </c>
      <c r="H6">
        <v>0</v>
      </c>
    </row>
    <row r="7" spans="7:8" x14ac:dyDescent="0.25">
      <c r="G7">
        <v>0</v>
      </c>
      <c r="H7">
        <v>45000</v>
      </c>
    </row>
    <row r="8" spans="7:8" x14ac:dyDescent="0.25">
      <c r="G8">
        <v>27000</v>
      </c>
      <c r="H8">
        <v>0</v>
      </c>
    </row>
    <row r="9" spans="7:8" x14ac:dyDescent="0.25">
      <c r="G9">
        <f>43000+45000</f>
        <v>88000</v>
      </c>
      <c r="H9">
        <v>0</v>
      </c>
    </row>
    <row r="10" spans="7:8" x14ac:dyDescent="0.25">
      <c r="G10">
        <v>160000</v>
      </c>
      <c r="H10">
        <v>0</v>
      </c>
    </row>
    <row r="11" spans="7:8" x14ac:dyDescent="0.25">
      <c r="G11">
        <v>0</v>
      </c>
      <c r="H11">
        <f>10250+1050</f>
        <v>11300</v>
      </c>
    </row>
    <row r="12" spans="7:8" x14ac:dyDescent="0.25">
      <c r="G12">
        <v>150000</v>
      </c>
      <c r="H12">
        <v>0</v>
      </c>
    </row>
    <row r="13" spans="7:8" x14ac:dyDescent="0.25">
      <c r="G13">
        <v>0</v>
      </c>
      <c r="H13">
        <v>52000</v>
      </c>
    </row>
    <row r="14" spans="7:8" x14ac:dyDescent="0.25">
      <c r="G14">
        <v>0</v>
      </c>
      <c r="H14">
        <v>196000</v>
      </c>
    </row>
    <row r="15" spans="7:8" x14ac:dyDescent="0.25">
      <c r="G15">
        <f>98900</f>
        <v>98900</v>
      </c>
      <c r="H15">
        <v>0</v>
      </c>
    </row>
    <row r="16" spans="7:8" x14ac:dyDescent="0.25">
      <c r="G16">
        <f>52000+50000</f>
        <v>102000</v>
      </c>
      <c r="H16">
        <v>0</v>
      </c>
    </row>
    <row r="17" spans="7:8" x14ac:dyDescent="0.25">
      <c r="G17">
        <v>0</v>
      </c>
      <c r="H17">
        <v>98900</v>
      </c>
    </row>
    <row r="18" spans="7:8" x14ac:dyDescent="0.25">
      <c r="G18">
        <f>40000+17000</f>
        <v>57000</v>
      </c>
      <c r="H18">
        <v>0</v>
      </c>
    </row>
    <row r="19" spans="7:8" x14ac:dyDescent="0.25">
      <c r="G19">
        <v>0</v>
      </c>
      <c r="H19">
        <v>50000</v>
      </c>
    </row>
    <row r="20" spans="7:8" x14ac:dyDescent="0.25">
      <c r="G20">
        <v>0</v>
      </c>
      <c r="H20">
        <v>17000</v>
      </c>
    </row>
    <row r="21" spans="7:8" x14ac:dyDescent="0.25">
      <c r="G21">
        <v>46000</v>
      </c>
      <c r="H21">
        <v>0</v>
      </c>
    </row>
    <row r="22" spans="7:8" x14ac:dyDescent="0.25">
      <c r="G22">
        <v>0</v>
      </c>
      <c r="H22">
        <v>0</v>
      </c>
    </row>
    <row r="23" spans="7:8" x14ac:dyDescent="0.25">
      <c r="G23">
        <v>0</v>
      </c>
      <c r="H23">
        <v>0</v>
      </c>
    </row>
    <row r="24" spans="7:8" x14ac:dyDescent="0.25">
      <c r="G24">
        <v>0</v>
      </c>
      <c r="H24">
        <v>0</v>
      </c>
    </row>
    <row r="25" spans="7:8" x14ac:dyDescent="0.25">
      <c r="G25">
        <v>100000</v>
      </c>
      <c r="H25">
        <v>0</v>
      </c>
    </row>
    <row r="26" spans="7:8" x14ac:dyDescent="0.25">
      <c r="G26">
        <v>0</v>
      </c>
      <c r="H26">
        <v>84700</v>
      </c>
    </row>
    <row r="27" spans="7:8" x14ac:dyDescent="0.25">
      <c r="G27">
        <f>12000+337000</f>
        <v>349000</v>
      </c>
      <c r="H27">
        <v>0</v>
      </c>
    </row>
    <row r="28" spans="7:8" x14ac:dyDescent="0.25">
      <c r="G28">
        <v>0</v>
      </c>
      <c r="H28">
        <v>0</v>
      </c>
    </row>
    <row r="29" spans="7:8" x14ac:dyDescent="0.25">
      <c r="G29">
        <v>0</v>
      </c>
      <c r="H29">
        <v>0</v>
      </c>
    </row>
    <row r="30" spans="7:8" x14ac:dyDescent="0.25">
      <c r="G30">
        <v>0</v>
      </c>
      <c r="H30">
        <v>0</v>
      </c>
    </row>
    <row r="31" spans="7:8" x14ac:dyDescent="0.25">
      <c r="G31">
        <v>0</v>
      </c>
      <c r="H31">
        <v>337000</v>
      </c>
    </row>
    <row r="32" spans="7:8" x14ac:dyDescent="0.25">
      <c r="G32">
        <v>93500</v>
      </c>
    </row>
    <row r="33" spans="7:8" x14ac:dyDescent="0.25">
      <c r="G33">
        <v>0</v>
      </c>
      <c r="H33">
        <v>0</v>
      </c>
    </row>
    <row r="34" spans="7:8" x14ac:dyDescent="0.25">
      <c r="G34">
        <f>155000+55000</f>
        <v>210000</v>
      </c>
      <c r="H34">
        <v>0</v>
      </c>
    </row>
    <row r="35" spans="7:8" x14ac:dyDescent="0.25">
      <c r="G35">
        <v>0</v>
      </c>
      <c r="H35">
        <f>93500+360000</f>
        <v>453500</v>
      </c>
    </row>
    <row r="36" spans="7:8" x14ac:dyDescent="0.25">
      <c r="G36">
        <v>0</v>
      </c>
      <c r="H36">
        <v>27000</v>
      </c>
    </row>
    <row r="37" spans="7:8" x14ac:dyDescent="0.25">
      <c r="G37">
        <v>72500</v>
      </c>
      <c r="H37">
        <v>0</v>
      </c>
    </row>
    <row r="38" spans="7:8" x14ac:dyDescent="0.25">
      <c r="G38">
        <v>0</v>
      </c>
      <c r="H38">
        <v>12000</v>
      </c>
    </row>
    <row r="39" spans="7:8" x14ac:dyDescent="0.25">
      <c r="G39">
        <v>39000</v>
      </c>
      <c r="H39">
        <v>0</v>
      </c>
    </row>
    <row r="40" spans="7:8" x14ac:dyDescent="0.25">
      <c r="G40">
        <v>0</v>
      </c>
      <c r="H40">
        <v>0</v>
      </c>
    </row>
    <row r="41" spans="7:8" x14ac:dyDescent="0.25">
      <c r="G41">
        <v>0</v>
      </c>
      <c r="H41">
        <f>G43-H55</f>
        <v>77000</v>
      </c>
    </row>
    <row r="42" spans="7:8" x14ac:dyDescent="0.25">
      <c r="G42">
        <v>0</v>
      </c>
      <c r="H42">
        <v>0</v>
      </c>
    </row>
    <row r="43" spans="7:8" x14ac:dyDescent="0.25">
      <c r="G43">
        <v>142000</v>
      </c>
      <c r="H43">
        <v>0</v>
      </c>
    </row>
    <row r="44" spans="7:8" x14ac:dyDescent="0.25">
      <c r="G44">
        <v>110000</v>
      </c>
      <c r="H44">
        <v>0</v>
      </c>
    </row>
    <row r="45" spans="7:8" x14ac:dyDescent="0.25">
      <c r="G45">
        <v>0</v>
      </c>
      <c r="H45">
        <v>100000</v>
      </c>
    </row>
    <row r="46" spans="7:8" x14ac:dyDescent="0.25">
      <c r="G46">
        <v>0</v>
      </c>
      <c r="H46">
        <v>0</v>
      </c>
    </row>
    <row r="47" spans="7:8" x14ac:dyDescent="0.25">
      <c r="G47">
        <v>0</v>
      </c>
      <c r="H47">
        <v>0</v>
      </c>
    </row>
    <row r="48" spans="7:8" x14ac:dyDescent="0.25">
      <c r="G48">
        <v>0</v>
      </c>
      <c r="H48">
        <v>72500</v>
      </c>
    </row>
    <row r="49" spans="7:8" x14ac:dyDescent="0.25">
      <c r="G49">
        <v>0</v>
      </c>
      <c r="H49">
        <v>155000</v>
      </c>
    </row>
    <row r="50" spans="7:8" x14ac:dyDescent="0.25">
      <c r="G50">
        <v>0</v>
      </c>
      <c r="H50">
        <f>55000+33000</f>
        <v>88000</v>
      </c>
    </row>
    <row r="51" spans="7:8" x14ac:dyDescent="0.25">
      <c r="G51">
        <v>0</v>
      </c>
      <c r="H51">
        <v>171700</v>
      </c>
    </row>
    <row r="52" spans="7:8" x14ac:dyDescent="0.25">
      <c r="G52">
        <v>200000</v>
      </c>
      <c r="H52">
        <v>0</v>
      </c>
    </row>
    <row r="53" spans="7:8" x14ac:dyDescent="0.25">
      <c r="G53">
        <v>40000</v>
      </c>
      <c r="H53">
        <v>0</v>
      </c>
    </row>
    <row r="54" spans="7:8" x14ac:dyDescent="0.25">
      <c r="G54">
        <v>160000</v>
      </c>
      <c r="H54">
        <v>0</v>
      </c>
    </row>
    <row r="55" spans="7:8" x14ac:dyDescent="0.25">
      <c r="G55">
        <v>0</v>
      </c>
      <c r="H55">
        <v>65000</v>
      </c>
    </row>
    <row r="56" spans="7:8" x14ac:dyDescent="0.25">
      <c r="G56">
        <v>33000</v>
      </c>
      <c r="H56">
        <v>0</v>
      </c>
    </row>
    <row r="57" spans="7:8" x14ac:dyDescent="0.25">
      <c r="G57">
        <v>0</v>
      </c>
      <c r="H57">
        <v>0</v>
      </c>
    </row>
    <row r="58" spans="7:8" x14ac:dyDescent="0.25">
      <c r="G58">
        <v>0</v>
      </c>
      <c r="H58">
        <v>40000</v>
      </c>
    </row>
    <row r="59" spans="7:8" x14ac:dyDescent="0.25">
      <c r="G59">
        <v>0</v>
      </c>
      <c r="H59">
        <v>0</v>
      </c>
    </row>
    <row r="60" spans="7:8" x14ac:dyDescent="0.25">
      <c r="G60">
        <v>31500</v>
      </c>
      <c r="H60">
        <v>0</v>
      </c>
    </row>
    <row r="61" spans="7:8" x14ac:dyDescent="0.25">
      <c r="G61">
        <f>H96-G60</f>
        <v>110500</v>
      </c>
      <c r="H61">
        <v>0</v>
      </c>
    </row>
    <row r="62" spans="7:8" x14ac:dyDescent="0.25">
      <c r="G62">
        <v>0</v>
      </c>
      <c r="H62">
        <v>0</v>
      </c>
    </row>
    <row r="63" spans="7:8" x14ac:dyDescent="0.25">
      <c r="G63">
        <v>0</v>
      </c>
      <c r="H63">
        <v>200000</v>
      </c>
    </row>
    <row r="64" spans="7:8" x14ac:dyDescent="0.25">
      <c r="G64">
        <v>0</v>
      </c>
      <c r="H64">
        <v>0</v>
      </c>
    </row>
    <row r="65" spans="7:8" x14ac:dyDescent="0.25">
      <c r="G65">
        <v>0</v>
      </c>
      <c r="H65">
        <v>0</v>
      </c>
    </row>
    <row r="66" spans="7:8" x14ac:dyDescent="0.25">
      <c r="G66">
        <v>45000</v>
      </c>
      <c r="H66">
        <v>0</v>
      </c>
    </row>
    <row r="67" spans="7:8" x14ac:dyDescent="0.25">
      <c r="G67">
        <v>0</v>
      </c>
      <c r="H67">
        <v>205000</v>
      </c>
    </row>
    <row r="68" spans="7:8" x14ac:dyDescent="0.25">
      <c r="G68">
        <v>0</v>
      </c>
      <c r="H68">
        <v>0</v>
      </c>
    </row>
    <row r="69" spans="7:8" x14ac:dyDescent="0.25">
      <c r="G69">
        <f>175000+170000</f>
        <v>345000</v>
      </c>
      <c r="H69">
        <v>0</v>
      </c>
    </row>
    <row r="70" spans="7:8" x14ac:dyDescent="0.25">
      <c r="G70">
        <v>0</v>
      </c>
      <c r="H70">
        <v>0</v>
      </c>
    </row>
    <row r="71" spans="7:8" x14ac:dyDescent="0.25">
      <c r="G71">
        <v>100000</v>
      </c>
      <c r="H71">
        <v>0</v>
      </c>
    </row>
    <row r="72" spans="7:8" x14ac:dyDescent="0.25">
      <c r="G72">
        <v>0</v>
      </c>
      <c r="H72">
        <v>0</v>
      </c>
    </row>
    <row r="73" spans="7:8" x14ac:dyDescent="0.25">
      <c r="G73">
        <v>260000</v>
      </c>
      <c r="H73">
        <v>0</v>
      </c>
    </row>
    <row r="74" spans="7:8" x14ac:dyDescent="0.25">
      <c r="G74">
        <f>3000</f>
        <v>3000</v>
      </c>
      <c r="H74">
        <v>0</v>
      </c>
    </row>
    <row r="75" spans="7:8" x14ac:dyDescent="0.25">
      <c r="G75">
        <v>0</v>
      </c>
      <c r="H75">
        <v>16100</v>
      </c>
    </row>
    <row r="76" spans="7:8" x14ac:dyDescent="0.25">
      <c r="G76">
        <v>0</v>
      </c>
      <c r="H76">
        <v>0</v>
      </c>
    </row>
    <row r="77" spans="7:8" x14ac:dyDescent="0.25">
      <c r="G77">
        <v>187800</v>
      </c>
      <c r="H77">
        <v>0</v>
      </c>
    </row>
    <row r="78" spans="7:8" x14ac:dyDescent="0.25">
      <c r="G78">
        <v>0</v>
      </c>
      <c r="H78">
        <v>0</v>
      </c>
    </row>
    <row r="79" spans="7:8" x14ac:dyDescent="0.25">
      <c r="G79">
        <v>0</v>
      </c>
    </row>
    <row r="80" spans="7:8" x14ac:dyDescent="0.25">
      <c r="G80">
        <v>0</v>
      </c>
      <c r="H80">
        <v>0</v>
      </c>
    </row>
    <row r="81" spans="7:8" x14ac:dyDescent="0.25">
      <c r="G81">
        <v>0</v>
      </c>
    </row>
    <row r="82" spans="7:8" x14ac:dyDescent="0.25">
      <c r="G82">
        <v>0</v>
      </c>
      <c r="H82">
        <v>0</v>
      </c>
    </row>
    <row r="83" spans="7:8" x14ac:dyDescent="0.25">
      <c r="G83">
        <v>0</v>
      </c>
      <c r="H83">
        <v>48000</v>
      </c>
    </row>
    <row r="84" spans="7:8" x14ac:dyDescent="0.25">
      <c r="G84">
        <v>45000</v>
      </c>
      <c r="H84">
        <v>0</v>
      </c>
    </row>
    <row r="85" spans="7:8" x14ac:dyDescent="0.25">
      <c r="G85">
        <v>0</v>
      </c>
      <c r="H85">
        <v>14000</v>
      </c>
    </row>
    <row r="86" spans="7:8" x14ac:dyDescent="0.25">
      <c r="G86">
        <v>0</v>
      </c>
      <c r="H86">
        <v>25000</v>
      </c>
    </row>
    <row r="87" spans="7:8" x14ac:dyDescent="0.25">
      <c r="G87">
        <v>0</v>
      </c>
      <c r="H87">
        <v>0</v>
      </c>
    </row>
    <row r="88" spans="7:8" x14ac:dyDescent="0.25">
      <c r="G88">
        <v>0</v>
      </c>
      <c r="H88">
        <v>200000</v>
      </c>
    </row>
    <row r="89" spans="7:8" x14ac:dyDescent="0.25">
      <c r="H89">
        <v>170000</v>
      </c>
    </row>
    <row r="90" spans="7:8" x14ac:dyDescent="0.25">
      <c r="G90">
        <v>0</v>
      </c>
      <c r="H90">
        <v>124000</v>
      </c>
    </row>
    <row r="91" spans="7:8" x14ac:dyDescent="0.25">
      <c r="G91">
        <v>14000</v>
      </c>
      <c r="H91">
        <v>0</v>
      </c>
    </row>
    <row r="92" spans="7:8" x14ac:dyDescent="0.25">
      <c r="G92">
        <v>0</v>
      </c>
      <c r="H92">
        <v>0</v>
      </c>
    </row>
    <row r="93" spans="7:8" x14ac:dyDescent="0.25">
      <c r="G93">
        <v>0</v>
      </c>
      <c r="H93">
        <v>175000</v>
      </c>
    </row>
    <row r="94" spans="7:8" x14ac:dyDescent="0.25">
      <c r="G94">
        <v>0</v>
      </c>
      <c r="H94">
        <v>0</v>
      </c>
    </row>
    <row r="95" spans="7:8" x14ac:dyDescent="0.25">
      <c r="G95">
        <v>0</v>
      </c>
      <c r="H95">
        <v>0</v>
      </c>
    </row>
    <row r="96" spans="7:8" x14ac:dyDescent="0.25">
      <c r="G96">
        <v>0</v>
      </c>
      <c r="H96">
        <v>142000</v>
      </c>
    </row>
    <row r="97" spans="7:8" x14ac:dyDescent="0.25">
      <c r="G97">
        <v>0</v>
      </c>
      <c r="H9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EnergyAudit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2025-04-05T11:58:39Z</dcterms:created>
  <dcterms:modified xsi:type="dcterms:W3CDTF">2025-04-05T11:58:39Z</dcterms:modified>
</cp:coreProperties>
</file>