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F10800D-4036-45FF-BAB8-688396BD05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GL22461" sheetId="1" r:id="rId1"/>
    <sheet name="Sheet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4" i="2" l="1"/>
  <c r="AL26" i="2" s="1"/>
  <c r="H18" i="2"/>
  <c r="J18" i="2" s="1"/>
  <c r="N14" i="2"/>
  <c r="M14" i="2"/>
  <c r="O14" i="2" s="1"/>
  <c r="Q14" i="2" s="1"/>
  <c r="L14" i="2"/>
  <c r="K14" i="2"/>
  <c r="G14" i="2"/>
  <c r="F14" i="2"/>
  <c r="H14" i="2" s="1"/>
  <c r="J14" i="2" s="1"/>
  <c r="O9" i="2"/>
  <c r="Q9" i="2" s="1"/>
  <c r="H9" i="2"/>
  <c r="J9" i="2" s="1"/>
  <c r="V1" i="2"/>
  <c r="D36" i="1"/>
  <c r="D34" i="1"/>
  <c r="M29" i="1"/>
  <c r="K29" i="1"/>
  <c r="E28" i="1"/>
  <c r="D28" i="1"/>
  <c r="K23" i="1"/>
  <c r="K22" i="1"/>
  <c r="O21" i="1"/>
  <c r="E20" i="1"/>
  <c r="E22" i="1" s="1"/>
  <c r="D20" i="1"/>
  <c r="D22" i="1" s="1"/>
  <c r="K17" i="1"/>
  <c r="K15" i="1"/>
  <c r="K14" i="1"/>
  <c r="K16" i="1" s="1"/>
  <c r="D24" i="1" l="1"/>
  <c r="K28" i="1"/>
  <c r="E24" i="1"/>
  <c r="M28" i="1"/>
  <c r="K31" i="1" l="1"/>
  <c r="H20" i="1"/>
  <c r="K20" i="1" s="1"/>
  <c r="K25" i="1" s="1"/>
  <c r="K26" i="1" s="1"/>
  <c r="M25" i="1"/>
  <c r="M26" i="1" s="1"/>
  <c r="K27" i="1"/>
  <c r="M20" i="1"/>
  <c r="E26" i="1"/>
  <c r="K9" i="1"/>
  <c r="K30" i="1" s="1"/>
</calcChain>
</file>

<file path=xl/sharedStrings.xml><?xml version="1.0" encoding="utf-8"?>
<sst xmlns="http://schemas.openxmlformats.org/spreadsheetml/2006/main" count="170" uniqueCount="133">
  <si>
    <t xml:space="preserve">                                                         Bill Format</t>
  </si>
  <si>
    <t>Annexure-I</t>
  </si>
  <si>
    <t>¨ÉAUÀ¼ÀÆgÀÄ «zÀÄåvï ¸ÀgÀ§gÁdÄ PÀA¥À¤ ¤AiÀÄ«ÄvÀ</t>
  </si>
  <si>
    <t xml:space="preserve"> CORPORATE OFFICE SOLAR ROOF TOP CENTRALIZED BILLING CENTER BANGALORE</t>
  </si>
  <si>
    <t>Sub Division : SRIRAMPURA                                                                                           NET Metering SRTPV Bill For the Month of MARCH-2025 (APRIL-2025)</t>
  </si>
  <si>
    <t>Division : CHITRADURGA</t>
  </si>
  <si>
    <r>
      <rPr>
        <b/>
        <sz val="14"/>
        <rFont val="BRH Kannada"/>
      </rPr>
      <t>Dgï.Dgï.¸ÀASÉå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 xml:space="preserve">RRNO </t>
    </r>
  </si>
  <si>
    <t>BGL22461</t>
  </si>
  <si>
    <r>
      <rPr>
        <b/>
        <sz val="14"/>
        <rFont val="BRH Kannada"/>
      </rPr>
      <t>RjÃ¢ zÀgÀ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>Cost of Purchase</t>
    </r>
  </si>
  <si>
    <r>
      <rPr>
        <sz val="14"/>
        <rFont val="BRH Kannada"/>
      </rPr>
      <t>C£ÀÄzÁ£À gÀ»vÀ</t>
    </r>
    <r>
      <rPr>
        <sz val="14"/>
        <rFont val="Nudi 01 e"/>
      </rPr>
      <t xml:space="preserve"> / </t>
    </r>
    <r>
      <rPr>
        <sz val="14"/>
        <rFont val="Arial"/>
        <family val="2"/>
      </rPr>
      <t>Without Subsidy</t>
    </r>
  </si>
  <si>
    <r>
      <rPr>
        <sz val="14"/>
        <rFont val="BRH Kannada"/>
      </rPr>
      <t>C£ÀÄzÁ£À ¸À»vÀ</t>
    </r>
    <r>
      <rPr>
        <sz val="14"/>
        <rFont val="Nudi 01 e"/>
      </rPr>
      <t xml:space="preserve"> / </t>
    </r>
    <r>
      <rPr>
        <sz val="14"/>
        <rFont val="Arial"/>
        <family val="2"/>
      </rPr>
      <t>With Subsidy</t>
    </r>
  </si>
  <si>
    <r>
      <rPr>
        <sz val="14"/>
        <rFont val="BRH Kannada"/>
      </rPr>
      <t>CPËAmï Lr</t>
    </r>
    <r>
      <rPr>
        <sz val="14"/>
        <rFont val="Nudi 01 e"/>
      </rPr>
      <t xml:space="preserve">/ </t>
    </r>
    <r>
      <rPr>
        <sz val="14"/>
        <rFont val="Arial"/>
        <family val="2"/>
      </rPr>
      <t>Account ID / Connection ID</t>
    </r>
  </si>
  <si>
    <r>
      <rPr>
        <sz val="14"/>
        <rFont val="BRH Kannada"/>
      </rPr>
      <t>ºÉ¸ÀgÀÄ ªÀÄvÀÄÛ «¼Á¸À/</t>
    </r>
    <r>
      <rPr>
        <sz val="14"/>
        <rFont val="Nudi 01 e"/>
      </rPr>
      <t xml:space="preserve"> </t>
    </r>
    <r>
      <rPr>
        <sz val="14"/>
        <rFont val="Calibri"/>
        <family val="2"/>
      </rPr>
      <t xml:space="preserve">Name and Address:NAVEEN D  S/O DWARAKANATH B K  BELAGURU  </t>
    </r>
  </si>
  <si>
    <t>whether the consumer has availed MNRE subsidy (Yes or No)</t>
  </si>
  <si>
    <t>YES</t>
  </si>
  <si>
    <r>
      <rPr>
        <sz val="14"/>
        <rFont val="BRH Kannada"/>
      </rPr>
      <t xml:space="preserve">ªÀiÁ¥ÀPÀ NzÀÄUÀgÀ ¸ÀASÉå </t>
    </r>
    <r>
      <rPr>
        <sz val="14"/>
        <rFont val="Nudi 01 e"/>
      </rPr>
      <t xml:space="preserve">/ </t>
    </r>
    <r>
      <rPr>
        <sz val="14"/>
        <rFont val="Arial"/>
        <family val="2"/>
      </rPr>
      <t>Meter-Reader Code</t>
    </r>
  </si>
  <si>
    <t>AE</t>
  </si>
  <si>
    <r>
      <rPr>
        <sz val="14"/>
        <rFont val="BRH Kannada"/>
      </rPr>
      <t>UÁæºÀPÀjUÉ ¥ÁªÀw¸À¨ÉÃPÁzÀ MlÄÖ   ªÉÆvÀÛ</t>
    </r>
    <r>
      <rPr>
        <sz val="14"/>
        <rFont val="Nudi 01 e"/>
      </rPr>
      <t xml:space="preserve"> / </t>
    </r>
    <r>
      <rPr>
        <sz val="14"/>
        <rFont val="Arial"/>
        <family val="2"/>
      </rPr>
      <t>Gross Amount payable  to Consumer ( 18 X 21 A or B )</t>
    </r>
  </si>
  <si>
    <r>
      <rPr>
        <sz val="14"/>
        <rFont val="BRH Kannada"/>
      </rPr>
      <t>dPÁw</t>
    </r>
    <r>
      <rPr>
        <sz val="14"/>
        <rFont val="Nudi 01 e"/>
      </rPr>
      <t xml:space="preserve"> / </t>
    </r>
    <r>
      <rPr>
        <sz val="14"/>
        <rFont val="Arial"/>
        <family val="2"/>
      </rPr>
      <t>Tariff</t>
    </r>
  </si>
  <si>
    <t>LT-1</t>
  </si>
  <si>
    <r>
      <rPr>
        <b/>
        <sz val="14"/>
        <rFont val="BRH Kannada"/>
      </rPr>
      <t>UÁæºÀPÀgÀÄ ¨É«PÀAUÉ ¥ÁªÀw¸À¨ÉÃPÁzÀ ªÉÆvÀÛ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>To be paid  by Consumer</t>
    </r>
  </si>
  <si>
    <r>
      <rPr>
        <sz val="14"/>
        <rFont val="BRH Kannada"/>
      </rPr>
      <t xml:space="preserve">ªÀÄAdÆgÁzÀ «zÀÄåvï ¥ÀæªÀiÁt </t>
    </r>
    <r>
      <rPr>
        <sz val="14"/>
        <rFont val="Nudi 01 e"/>
      </rPr>
      <t xml:space="preserve">/ </t>
    </r>
    <r>
      <rPr>
        <sz val="14"/>
        <rFont val="Arial"/>
        <family val="2"/>
      </rPr>
      <t>Sanctioned Load</t>
    </r>
  </si>
  <si>
    <t>4 KW</t>
  </si>
  <si>
    <t>A</t>
  </si>
  <si>
    <r>
      <rPr>
        <sz val="14"/>
        <rFont val="BRH Kannada"/>
      </rPr>
      <t>¤UÀ¢vÀ/¨ÉÃrPÉ ±ÀÄ®Ì</t>
    </r>
    <r>
      <rPr>
        <sz val="14"/>
        <rFont val="Arial"/>
        <family val="2"/>
      </rPr>
      <t>Fixed/Demand Charges</t>
    </r>
    <r>
      <rPr>
        <b/>
        <sz val="14"/>
        <rFont val="Arial"/>
        <family val="2"/>
      </rPr>
      <t xml:space="preserve"> </t>
    </r>
  </si>
  <si>
    <t>HP</t>
  </si>
  <si>
    <r>
      <rPr>
        <sz val="12"/>
        <rFont val="BRH Kannada"/>
      </rPr>
      <t>§È.¨ÉA.ªÀÄ.¥Á/£À.¥Á/£À.¸ÀÜ.¸ÀA</t>
    </r>
    <r>
      <rPr>
        <sz val="12"/>
        <rFont val="Nudi 01 e"/>
      </rPr>
      <t xml:space="preserve">/ </t>
    </r>
    <r>
      <rPr>
        <sz val="12"/>
        <rFont val="Arial"/>
        <family val="2"/>
      </rPr>
      <t>BBMP/CMC/ULB  in Rs.</t>
    </r>
  </si>
  <si>
    <r>
      <rPr>
        <sz val="12"/>
        <rFont val="BRH Kannada"/>
      </rPr>
      <t>UÁæªÀÄ ¥ÀAZÁ¬Äw</t>
    </r>
    <r>
      <rPr>
        <sz val="12"/>
        <rFont val="Nudi 01 e"/>
      </rPr>
      <t xml:space="preserve"> / </t>
    </r>
    <r>
      <rPr>
        <sz val="12"/>
        <rFont val="Arial"/>
        <family val="2"/>
      </rPr>
      <t>Village Panchayath in Rs.</t>
    </r>
  </si>
  <si>
    <t xml:space="preserve">Charges </t>
  </si>
  <si>
    <t>6B</t>
  </si>
  <si>
    <r>
      <rPr>
        <sz val="14"/>
        <rFont val="BRH Kannada"/>
      </rPr>
      <t xml:space="preserve">ªÀÄAdÆgÁzÀ «zÀÄåvï ¥ÀæªÀiÁt </t>
    </r>
    <r>
      <rPr>
        <sz val="14"/>
        <rFont val="Nudi 01 e"/>
      </rPr>
      <t xml:space="preserve">/ </t>
    </r>
    <r>
      <rPr>
        <sz val="14"/>
        <rFont val="Arial"/>
        <family val="2"/>
      </rPr>
      <t>Solar Installed capacity</t>
    </r>
  </si>
  <si>
    <t>3KWP</t>
  </si>
  <si>
    <r>
      <rPr>
        <sz val="14"/>
        <rFont val="BRH Kannada"/>
      </rPr>
      <t>©°èAUï CªÀ¢ü</t>
    </r>
    <r>
      <rPr>
        <sz val="14"/>
        <rFont val="Nudi 01 e"/>
      </rPr>
      <t xml:space="preserve"> /</t>
    </r>
    <r>
      <rPr>
        <sz val="14"/>
        <rFont val="Arial"/>
        <family val="2"/>
      </rPr>
      <t>Billing Period</t>
    </r>
  </si>
  <si>
    <t>01.03.2025 TO 31.03.2025</t>
  </si>
  <si>
    <r>
      <rPr>
        <sz val="14"/>
        <rFont val="BRH Kannada"/>
      </rPr>
      <t>ªÀiÁ¥ÀPÀ NzÀÄªÀ ¢£ÁAPÀ</t>
    </r>
    <r>
      <rPr>
        <sz val="14"/>
        <rFont val="Nudi 01 e"/>
      </rPr>
      <t xml:space="preserve"> / </t>
    </r>
    <r>
      <rPr>
        <sz val="14"/>
        <rFont val="Arial"/>
        <family val="2"/>
      </rPr>
      <t>Reading Date</t>
    </r>
  </si>
  <si>
    <t>01.04.2025</t>
  </si>
  <si>
    <t>i</t>
  </si>
  <si>
    <t>Slab1</t>
  </si>
  <si>
    <r>
      <rPr>
        <sz val="14"/>
        <rFont val="BRH Kannada"/>
      </rPr>
      <t>¨ÉÊ- qÉÊgÉPÀëÀ£À¯ï ªÀiÁ¥ÀPÀ PÀæªÀÄ ¸ÀASÉå</t>
    </r>
    <r>
      <rPr>
        <sz val="14"/>
        <rFont val="Nudi 01 e"/>
      </rPr>
      <t xml:space="preserve">/ </t>
    </r>
    <r>
      <rPr>
        <sz val="14"/>
        <rFont val="Arial"/>
        <family val="2"/>
      </rPr>
      <t>Bi-Directional Meter Sl No</t>
    </r>
  </si>
  <si>
    <t>X2351434</t>
  </si>
  <si>
    <t>ii</t>
  </si>
  <si>
    <t>Slab2</t>
  </si>
  <si>
    <r>
      <rPr>
        <sz val="14"/>
        <rFont val="BRH Kannada"/>
      </rPr>
      <t xml:space="preserve">«zÀÄåvï zÁR°PÉUÀ¼ÀÄ </t>
    </r>
    <r>
      <rPr>
        <sz val="14"/>
        <rFont val="Nudi 01 e"/>
      </rPr>
      <t xml:space="preserve">/ </t>
    </r>
    <r>
      <rPr>
        <sz val="14"/>
        <rFont val="Arial"/>
        <family val="2"/>
      </rPr>
      <t>Energy Recorded</t>
    </r>
  </si>
  <si>
    <r>
      <rPr>
        <b/>
        <sz val="14"/>
        <rFont val="Nudi 01 e"/>
      </rPr>
      <t>(</t>
    </r>
    <r>
      <rPr>
        <b/>
        <sz val="14"/>
        <rFont val="Arial"/>
        <family val="2"/>
      </rPr>
      <t>A)</t>
    </r>
    <r>
      <rPr>
        <sz val="14"/>
        <rFont val="BRH Kannada"/>
      </rPr>
      <t xml:space="preserve"> «zÀÄåvï M¼ÀºÀjªÀÅ</t>
    </r>
    <r>
      <rPr>
        <sz val="14"/>
        <rFont val="Nudi 01 e"/>
      </rPr>
      <t xml:space="preserve"> / </t>
    </r>
    <r>
      <rPr>
        <sz val="14"/>
        <rFont val="Arial"/>
        <family val="2"/>
      </rPr>
      <t>Energy Import</t>
    </r>
  </si>
  <si>
    <r>
      <rPr>
        <b/>
        <sz val="14"/>
        <rFont val="Nudi 01 e"/>
      </rPr>
      <t>(</t>
    </r>
    <r>
      <rPr>
        <b/>
        <sz val="14"/>
        <rFont val="Arial"/>
        <family val="2"/>
      </rPr>
      <t xml:space="preserve">B) </t>
    </r>
    <r>
      <rPr>
        <sz val="14"/>
        <rFont val="BRH Kannada"/>
      </rPr>
      <t>«zÀÄåvï ºÉÆgÀºÀjªÀÅ</t>
    </r>
    <r>
      <rPr>
        <sz val="14"/>
        <rFont val="Nudi 01 e"/>
      </rPr>
      <t xml:space="preserve"> / </t>
    </r>
    <r>
      <rPr>
        <sz val="14"/>
        <rFont val="Arial"/>
        <family val="2"/>
      </rPr>
      <t>Energy Export</t>
    </r>
  </si>
  <si>
    <t>24A</t>
  </si>
  <si>
    <t>Total Fixed charges(i+ii)</t>
  </si>
  <si>
    <r>
      <rPr>
        <sz val="14"/>
        <rFont val="BRH Kannada"/>
      </rPr>
      <t>EA¢£À UÀuÁAPÀ</t>
    </r>
    <r>
      <rPr>
        <sz val="14"/>
        <rFont val="Nudi 01 e"/>
      </rPr>
      <t xml:space="preserve"> / </t>
    </r>
    <r>
      <rPr>
        <sz val="14"/>
        <rFont val="Arial"/>
        <family val="2"/>
      </rPr>
      <t>Present Reading</t>
    </r>
  </si>
  <si>
    <t>24B</t>
  </si>
  <si>
    <r>
      <rPr>
        <sz val="14"/>
        <rFont val="BRH Kannada"/>
      </rPr>
      <t>UjµÀ× ¨ÉÃrPÉ zÀAqÀ ±ÀÄ®Ì</t>
    </r>
    <r>
      <rPr>
        <sz val="14"/>
        <rFont val="Nudi 01 e"/>
      </rPr>
      <t xml:space="preserve"> / </t>
    </r>
    <r>
      <rPr>
        <sz val="14"/>
        <rFont val="Arial"/>
        <family val="2"/>
      </rPr>
      <t xml:space="preserve"> MD Penalty Charges
 [( MD Recorded - Sanctioned load) X Rate</t>
    </r>
  </si>
  <si>
    <r>
      <rPr>
        <sz val="14"/>
        <rFont val="BRH Kannada"/>
      </rPr>
      <t>»A¢£À UÀuÁAPÀ</t>
    </r>
    <r>
      <rPr>
        <sz val="14"/>
        <rFont val="Nudi 01 e"/>
      </rPr>
      <t xml:space="preserve"> / </t>
    </r>
    <r>
      <rPr>
        <sz val="14"/>
        <rFont val="Arial"/>
        <family val="2"/>
      </rPr>
      <t>Previous Reading</t>
    </r>
  </si>
  <si>
    <t>C</t>
  </si>
  <si>
    <r>
      <rPr>
        <sz val="14"/>
        <rFont val="BRH Kannada"/>
      </rPr>
      <t>«zÀÄåvï ±ÀÄ®Ì</t>
    </r>
    <r>
      <rPr>
        <sz val="14"/>
        <rFont val="Nudi 01 e"/>
      </rPr>
      <t xml:space="preserve"> / </t>
    </r>
    <r>
      <rPr>
        <sz val="14"/>
        <rFont val="Arial"/>
        <family val="2"/>
      </rPr>
      <t>Energy Charges</t>
    </r>
    <r>
      <rPr>
        <b/>
        <sz val="14"/>
        <rFont val="Arial"/>
        <family val="2"/>
      </rPr>
      <t xml:space="preserve"> [ Units X Rate]</t>
    </r>
  </si>
  <si>
    <r>
      <rPr>
        <b/>
        <sz val="14"/>
        <rFont val="BRH Kannada"/>
      </rPr>
      <t>ªÀåvÁå¸ÀÀ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>Difference ( 11-12 )</t>
    </r>
  </si>
  <si>
    <r>
      <rPr>
        <sz val="14"/>
        <rFont val="BRH Kannada"/>
      </rPr>
      <t>ªÀiÁ¥ÀPÀ UÀÄuÁAPÀ</t>
    </r>
    <r>
      <rPr>
        <sz val="14"/>
        <rFont val="Nudi 01 e"/>
      </rPr>
      <t xml:space="preserve"> / </t>
    </r>
    <r>
      <rPr>
        <sz val="14"/>
        <rFont val="Arial"/>
        <family val="2"/>
      </rPr>
      <t>Meter Constant</t>
    </r>
  </si>
  <si>
    <r>
      <rPr>
        <b/>
        <sz val="14"/>
        <rFont val="BRH Kannada"/>
      </rPr>
      <t>MlÄÖ   «zÀÄåvï M¼ÀºÀjªÀÅ /  ºÉÆgÀºÀjªÀÅ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 xml:space="preserve">Total Energy Import / Export (13X14)                                                                                                                                               </t>
    </r>
  </si>
  <si>
    <t>iii</t>
  </si>
  <si>
    <t>Slab3</t>
  </si>
  <si>
    <t>iv</t>
  </si>
  <si>
    <t>Slab4</t>
  </si>
  <si>
    <r>
      <rPr>
        <b/>
        <sz val="14"/>
        <rFont val="BRH Kannada"/>
      </rPr>
      <t xml:space="preserve">¤ªÀé¼À §¼ÀPÉ/GvÁàzÀ£É </t>
    </r>
    <r>
      <rPr>
        <b/>
        <sz val="14"/>
        <rFont val="Nudi 01 e"/>
      </rPr>
      <t xml:space="preserve">/ </t>
    </r>
    <r>
      <rPr>
        <b/>
        <sz val="14"/>
        <rFont val="Arial"/>
        <family val="2"/>
      </rPr>
      <t>Net Import (Consumption) /Export :</t>
    </r>
  </si>
  <si>
    <r>
      <t xml:space="preserve">( 15A - 15B =  Plus </t>
    </r>
    <r>
      <rPr>
        <b/>
        <sz val="14"/>
        <rFont val="BRH Kannada"/>
      </rPr>
      <t xml:space="preserve">¤ªÀé¼À §¼ÀPÉ </t>
    </r>
    <r>
      <rPr>
        <b/>
        <sz val="14"/>
        <rFont val="Arial"/>
        <family val="2"/>
      </rPr>
      <t xml:space="preserve">/ Net Consumption) =  </t>
    </r>
    <r>
      <rPr>
        <b/>
        <sz val="14"/>
        <rFont val="BRH Kannada"/>
      </rPr>
      <t xml:space="preserve">UÁæºÀPÀjAzÀ ¥ÁªÀw¹PÉÆ¼Àî¨ÉÃPÀÄ </t>
    </r>
    <r>
      <rPr>
        <b/>
        <sz val="14"/>
        <rFont val="Arial"/>
        <family val="2"/>
      </rPr>
      <t xml:space="preserve">/ Payable by Consumer  </t>
    </r>
  </si>
  <si>
    <t>24C</t>
  </si>
  <si>
    <t>Total Energy charges(i+ii+iii+iv)</t>
  </si>
  <si>
    <r>
      <t xml:space="preserve"> (15B - 15A = Plus </t>
    </r>
    <r>
      <rPr>
        <b/>
        <sz val="14"/>
        <rFont val="BRH Kannada"/>
      </rPr>
      <t xml:space="preserve">¤ªÀé¼À GvÁàzÀ£É </t>
    </r>
    <r>
      <rPr>
        <b/>
        <sz val="14"/>
        <rFont val="Nudi 01 e"/>
      </rPr>
      <t>/</t>
    </r>
    <r>
      <rPr>
        <b/>
        <sz val="14"/>
        <rFont val="Arial"/>
        <family val="2"/>
      </rPr>
      <t>Net Export ) =</t>
    </r>
    <r>
      <rPr>
        <b/>
        <sz val="14"/>
        <rFont val="Nudi 01 e"/>
      </rPr>
      <t xml:space="preserve"> </t>
    </r>
    <r>
      <rPr>
        <b/>
        <sz val="14"/>
        <rFont val="BRH Kannada"/>
      </rPr>
      <t xml:space="preserve">¨É«PÀA UÁæºÀPÀjUÉ ¥ÁªÀw¸À¨ÉÃPÀÄ / </t>
    </r>
    <r>
      <rPr>
        <b/>
        <sz val="14"/>
        <rFont val="Arial"/>
        <family val="2"/>
      </rPr>
      <t>Payable by BESCOM</t>
    </r>
  </si>
  <si>
    <t>24D</t>
  </si>
  <si>
    <t>Tax at 9%</t>
  </si>
  <si>
    <r>
      <rPr>
        <sz val="14"/>
        <rFont val="BRH Kannada"/>
      </rPr>
      <t>zÁR°vÀ ¨ÉÃrPÉ</t>
    </r>
    <r>
      <rPr>
        <sz val="14"/>
        <rFont val="Nudi 01 e"/>
      </rPr>
      <t xml:space="preserve"> / </t>
    </r>
    <r>
      <rPr>
        <sz val="14"/>
        <rFont val="Arial"/>
        <family val="2"/>
      </rPr>
      <t>Recorded MD</t>
    </r>
  </si>
  <si>
    <t>24E</t>
  </si>
  <si>
    <r>
      <rPr>
        <sz val="14"/>
        <rFont val="BRH Kannada"/>
      </rPr>
      <t>jAiÀiÁ¬Äw, n.N.r ±ÀÄ®ÌUÀ¼ÀÄ</t>
    </r>
    <r>
      <rPr>
        <sz val="14"/>
        <rFont val="Nudi 01 e"/>
      </rPr>
      <t xml:space="preserve"> / </t>
    </r>
    <r>
      <rPr>
        <sz val="14"/>
        <rFont val="Arial"/>
        <family val="2"/>
      </rPr>
      <t>Rebates, TOD Charges FAC</t>
    </r>
  </si>
  <si>
    <t>19a</t>
  </si>
  <si>
    <t>Total Load</t>
  </si>
  <si>
    <t>24F</t>
  </si>
  <si>
    <r>
      <rPr>
        <sz val="14"/>
        <rFont val="BRH Kannada"/>
      </rPr>
      <t>¥ÀªÀgï ¥sÁåPÀÖgï zÀAqÀ ±ÀÄ®Ì</t>
    </r>
    <r>
      <rPr>
        <sz val="14"/>
        <rFont val="Arial"/>
        <family val="2"/>
      </rPr>
      <t xml:space="preserve"> / Power Factor Penalty</t>
    </r>
  </si>
  <si>
    <r>
      <rPr>
        <sz val="14"/>
        <rFont val="BRH Kannada"/>
      </rPr>
      <t>¥ÀªÀgï ¥sÁåPÀÖgï</t>
    </r>
    <r>
      <rPr>
        <sz val="14"/>
        <rFont val="Nudi 01 e"/>
      </rPr>
      <t xml:space="preserve"> / </t>
    </r>
    <r>
      <rPr>
        <sz val="14"/>
        <rFont val="Arial"/>
        <family val="2"/>
      </rPr>
      <t>Power Factor</t>
    </r>
  </si>
  <si>
    <t>24G</t>
  </si>
  <si>
    <r>
      <rPr>
        <sz val="14"/>
        <rFont val="BRH Kannada"/>
      </rPr>
      <t>¨ÁQ</t>
    </r>
    <r>
      <rPr>
        <sz val="14"/>
        <rFont val="Nudi 01 e"/>
      </rPr>
      <t xml:space="preserve"> / </t>
    </r>
    <r>
      <rPr>
        <sz val="14"/>
        <rFont val="Arial"/>
        <family val="2"/>
      </rPr>
      <t>Arrears/DIFF AMOUNT/FC  Difference</t>
    </r>
  </si>
  <si>
    <t>II ) SRTPV Meter Details :</t>
  </si>
  <si>
    <t>24H</t>
  </si>
  <si>
    <r>
      <rPr>
        <sz val="14"/>
        <rFont val="BRH Kannada"/>
      </rPr>
      <t>dªÉÄ , ºÉÆAzÁtÂPÉUÀ¼ÀÄ</t>
    </r>
    <r>
      <rPr>
        <sz val="14"/>
        <rFont val="Nudi 01 e"/>
      </rPr>
      <t xml:space="preserve"> / </t>
    </r>
    <r>
      <rPr>
        <sz val="14"/>
        <rFont val="Arial"/>
        <family val="2"/>
      </rPr>
      <t>Credits, Adjustments/Round off adj, IOD</t>
    </r>
  </si>
  <si>
    <t>SRTPV Meter Sl NO</t>
  </si>
  <si>
    <r>
      <rPr>
        <b/>
        <sz val="14"/>
        <rFont val="BRH Kannada"/>
      </rPr>
      <t>UÁæºÀPÀgÀÄ ¨É«PÀAUÉ ¥ÁªÀw¸À¨ÉÃPÁzÀ  ¤ªÀé¼À ªÉÆvÀÛ</t>
    </r>
    <r>
      <rPr>
        <b/>
        <sz val="14"/>
        <rFont val="Nudi Akshar-01"/>
      </rPr>
      <t xml:space="preserve"> </t>
    </r>
    <r>
      <rPr>
        <b/>
        <sz val="14"/>
        <rFont val="Arial"/>
        <family val="2"/>
      </rPr>
      <t>/ Gross Amount to be paid  by Consumer (24A+24B+24C+24D+24E+24F+24G-24H)</t>
    </r>
  </si>
  <si>
    <t>Present Reading</t>
  </si>
  <si>
    <r>
      <rPr>
        <b/>
        <sz val="14"/>
        <rFont val="BRH Kannada"/>
      </rPr>
      <t>¨É«PÀA, UÁæºÀPÀjUÉ ¥ÁªÀw¸À¨ÉÃPÁzÀ  ¤ªÀé¼À ªÉÆvÀÛ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>Net Amount to be paid  to by BESCOM</t>
    </r>
  </si>
  <si>
    <t>Previous Reading</t>
  </si>
  <si>
    <r>
      <rPr>
        <b/>
        <sz val="14"/>
        <rFont val="BRH Kannada"/>
      </rPr>
      <t>¥ÁªÀwUÉ PÀqÉÃ ¢£ÁAPÀ</t>
    </r>
    <r>
      <rPr>
        <b/>
        <sz val="14"/>
        <rFont val="Nudi 01 e"/>
      </rPr>
      <t xml:space="preserve"> / </t>
    </r>
    <r>
      <rPr>
        <b/>
        <sz val="14"/>
        <rFont val="Arial"/>
        <family val="2"/>
      </rPr>
      <t>Due Date for Payment</t>
    </r>
  </si>
  <si>
    <t>Difference (2-3)</t>
  </si>
  <si>
    <t>Note: Export BMD and Import BMD will be recorded in KW</t>
  </si>
  <si>
    <t>Meter Constant</t>
  </si>
  <si>
    <t xml:space="preserve">                                                                                                                             Counter Signed</t>
  </si>
  <si>
    <t>Total (4*5)</t>
  </si>
  <si>
    <t>It is hereby Certified that the reading of RR no.BGL22461 is read on 01-04-2025</t>
  </si>
  <si>
    <t>BANGALORE ELECTRICITY SUPPLY COMPANY LIMITED</t>
  </si>
  <si>
    <t>SRIRAMPURA C,O&amp;M Sub-Division</t>
  </si>
  <si>
    <t xml:space="preserve">READING SHEET FOR SOLAR ROOF TOP PHOTO VOLTAIC [SRTPV] :  LT-Installations </t>
  </si>
  <si>
    <t>MR Code:</t>
  </si>
  <si>
    <t>Reading Date</t>
  </si>
  <si>
    <t>1 St Of Every Month</t>
  </si>
  <si>
    <t>Billing Period</t>
  </si>
  <si>
    <t>Sl No</t>
  </si>
  <si>
    <t>RRNo</t>
  </si>
  <si>
    <t xml:space="preserve"> Account ID / Connection ID</t>
  </si>
  <si>
    <t>Name &amp; address of Consumer of SRTPV</t>
  </si>
  <si>
    <t>Bi - Directional Main Meter</t>
  </si>
  <si>
    <t>Meter Serial No</t>
  </si>
  <si>
    <t xml:space="preserve">Import Readings </t>
  </si>
  <si>
    <t>Export Readings</t>
  </si>
  <si>
    <t>Present Reading  (CKWH )</t>
  </si>
  <si>
    <t>Previous Reading (CKWH)</t>
  </si>
  <si>
    <t>Difference</t>
  </si>
  <si>
    <t>Multiplying Constant</t>
  </si>
  <si>
    <t>Total Consmp</t>
  </si>
  <si>
    <t>MD in Kw (Import)</t>
  </si>
  <si>
    <t>Billing PF (Import)</t>
  </si>
  <si>
    <t>Total Export</t>
  </si>
  <si>
    <t>NAVEEN D  S/O DWARAKANATH B K  BELAGURU</t>
  </si>
  <si>
    <t>.</t>
  </si>
  <si>
    <t>Bi - Directional Check Meter for above 17KW</t>
  </si>
  <si>
    <t>Import Readings</t>
  </si>
  <si>
    <t xml:space="preserve">Solar Meter (Generation Point)   </t>
  </si>
  <si>
    <t>Total Generation</t>
  </si>
  <si>
    <t xml:space="preserve">Certificate : </t>
  </si>
  <si>
    <t xml:space="preserve">1) Bills Have been Prepared &amp; Verified with Main Meter, check meter &amp; Generation readings </t>
  </si>
  <si>
    <t>2) It is Certified That The Above Mentioned Bills Are Not Paid At  Nelamangala C, O&amp;M Division</t>
  </si>
  <si>
    <t>3) Its Is Certified That the Bills Have Been Generated In The Billing Software</t>
  </si>
  <si>
    <t>Counter Signature</t>
  </si>
  <si>
    <t>Asst Accounts Officer ( C, O&amp;M)</t>
  </si>
  <si>
    <t>Asst Executive Engineer (C, O&amp;M)</t>
  </si>
  <si>
    <t>Accounts Officer ( C, O&amp;M)</t>
  </si>
  <si>
    <t>Accounts Officer ( Internal Audit)</t>
  </si>
  <si>
    <t>Executive Engineer (C, O&amp;M)</t>
  </si>
  <si>
    <t>SRIRAMPURA  Sub Division</t>
  </si>
  <si>
    <t>CHITRADURGA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</si>
</sst>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9]d/m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ookman Old Style"/>
      <family val="1"/>
    </font>
    <font>
      <b/>
      <sz val="14"/>
      <name val="Arial"/>
      <family val="2"/>
    </font>
    <font>
      <sz val="14"/>
      <name val="Arial"/>
      <family val="2"/>
    </font>
    <font>
      <b/>
      <sz val="14"/>
      <name val="BRH Kannada RN"/>
    </font>
    <font>
      <sz val="14"/>
      <name val="BRH Kannada RN"/>
    </font>
    <font>
      <b/>
      <sz val="14"/>
      <name val="Arial Black"/>
      <family val="2"/>
    </font>
    <font>
      <b/>
      <sz val="14"/>
      <name val="Nudi 01 e"/>
    </font>
    <font>
      <b/>
      <sz val="14"/>
      <name val="BRH Kannada"/>
    </font>
    <font>
      <sz val="14"/>
      <name val="Nudi 01 e"/>
    </font>
    <font>
      <sz val="14"/>
      <name val="BRH Kannada"/>
    </font>
    <font>
      <sz val="14"/>
      <name val="Calibri"/>
      <family val="2"/>
    </font>
    <font>
      <sz val="12"/>
      <name val="Arial"/>
      <family val="2"/>
    </font>
    <font>
      <sz val="12"/>
      <name val="BRH Kannada"/>
    </font>
    <font>
      <sz val="12"/>
      <name val="Nudi 01 e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4"/>
      <name val="Nudi Akshar-01"/>
    </font>
    <font>
      <sz val="14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 wrapText="1"/>
    </xf>
    <xf numFmtId="0" fontId="7" fillId="2" borderId="9" xfId="2" applyFont="1" applyFill="1" applyBorder="1" applyAlignment="1">
      <alignment horizontal="center" wrapText="1"/>
    </xf>
    <xf numFmtId="0" fontId="7" fillId="2" borderId="0" xfId="2" applyFont="1" applyFill="1" applyAlignment="1">
      <alignment horizontal="center" wrapText="1"/>
    </xf>
    <xf numFmtId="0" fontId="7" fillId="2" borderId="10" xfId="2" applyFont="1" applyFill="1" applyBorder="1" applyAlignment="1">
      <alignment horizontal="center" wrapText="1"/>
    </xf>
    <xf numFmtId="0" fontId="6" fillId="2" borderId="0" xfId="2" applyFont="1" applyFill="1" applyAlignment="1">
      <alignment vertical="center" wrapText="1"/>
    </xf>
    <xf numFmtId="0" fontId="3" fillId="2" borderId="9" xfId="1" applyFont="1" applyFill="1" applyBorder="1" applyAlignment="1">
      <alignment horizontal="left" vertical="top"/>
    </xf>
    <xf numFmtId="0" fontId="3" fillId="2" borderId="0" xfId="1" applyFont="1" applyFill="1" applyAlignment="1">
      <alignment horizontal="left" vertical="top"/>
    </xf>
    <xf numFmtId="0" fontId="3" fillId="2" borderId="10" xfId="1" applyFont="1" applyFill="1" applyBorder="1" applyAlignment="1">
      <alignment horizontal="left" vertical="top"/>
    </xf>
    <xf numFmtId="0" fontId="3" fillId="2" borderId="9" xfId="1" applyFont="1" applyFill="1" applyBorder="1" applyAlignment="1">
      <alignment horizontal="left" vertical="top"/>
    </xf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horizontal="center" vertical="top"/>
    </xf>
    <xf numFmtId="0" fontId="3" fillId="2" borderId="0" xfId="1" applyFont="1" applyFill="1" applyAlignment="1">
      <alignment vertical="top"/>
    </xf>
    <xf numFmtId="0" fontId="3" fillId="2" borderId="10" xfId="1" applyFont="1" applyFill="1" applyBorder="1" applyAlignment="1">
      <alignment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1" fontId="3" fillId="2" borderId="15" xfId="1" applyNumberFormat="1" applyFont="1" applyFill="1" applyBorder="1" applyAlignment="1">
      <alignment horizontal="center" vertical="center" wrapText="1"/>
    </xf>
    <xf numFmtId="1" fontId="3" fillId="2" borderId="16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16" xfId="1" applyFont="1" applyFill="1" applyBorder="1" applyAlignment="1">
      <alignment vertical="center" wrapText="1"/>
    </xf>
    <xf numFmtId="14" fontId="3" fillId="2" borderId="16" xfId="1" applyNumberFormat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left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center" vertical="center" wrapText="1"/>
    </xf>
    <xf numFmtId="0" fontId="4" fillId="2" borderId="14" xfId="1" applyFont="1" applyFill="1" applyBorder="1" applyAlignment="1">
      <alignment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vertical="center" wrapText="1"/>
    </xf>
    <xf numFmtId="2" fontId="4" fillId="2" borderId="15" xfId="1" applyNumberFormat="1" applyFont="1" applyFill="1" applyBorder="1" applyAlignment="1">
      <alignment vertical="center" wrapText="1"/>
    </xf>
    <xf numFmtId="2" fontId="4" fillId="2" borderId="16" xfId="1" applyNumberFormat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left" vertical="center" wrapText="1"/>
    </xf>
    <xf numFmtId="1" fontId="4" fillId="2" borderId="15" xfId="1" applyNumberFormat="1" applyFont="1" applyFill="1" applyBorder="1" applyAlignment="1">
      <alignment horizontal="center" vertical="center" wrapText="1"/>
    </xf>
    <xf numFmtId="2" fontId="4" fillId="2" borderId="15" xfId="1" applyNumberFormat="1" applyFont="1" applyFill="1" applyBorder="1" applyAlignment="1">
      <alignment horizontal="center" vertical="center" wrapText="1"/>
    </xf>
    <xf numFmtId="1" fontId="4" fillId="3" borderId="0" xfId="1" applyNumberFormat="1" applyFont="1" applyFill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2" fontId="4" fillId="2" borderId="0" xfId="1" applyNumberFormat="1" applyFont="1" applyFill="1" applyAlignment="1">
      <alignment vertical="center" wrapText="1"/>
    </xf>
    <xf numFmtId="2" fontId="4" fillId="2" borderId="15" xfId="1" applyNumberFormat="1" applyFont="1" applyFill="1" applyBorder="1" applyAlignment="1">
      <alignment horizontal="center" vertical="center" wrapText="1"/>
    </xf>
    <xf numFmtId="2" fontId="4" fillId="2" borderId="16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16" fillId="2" borderId="15" xfId="1" applyFont="1" applyFill="1" applyBorder="1" applyAlignment="1">
      <alignment horizontal="left" vertical="center" wrapText="1"/>
    </xf>
    <xf numFmtId="1" fontId="4" fillId="2" borderId="15" xfId="1" applyNumberFormat="1" applyFont="1" applyFill="1" applyBorder="1" applyAlignment="1">
      <alignment horizontal="center" vertical="center" wrapText="1"/>
    </xf>
    <xf numFmtId="1" fontId="4" fillId="2" borderId="16" xfId="1" applyNumberFormat="1" applyFont="1" applyFill="1" applyBorder="1" applyAlignment="1">
      <alignment horizontal="center" vertical="center" wrapText="1"/>
    </xf>
    <xf numFmtId="165" fontId="17" fillId="0" borderId="15" xfId="1" applyNumberFormat="1" applyFont="1" applyBorder="1" applyAlignment="1">
      <alignment horizontal="center" vertical="center" wrapText="1"/>
    </xf>
    <xf numFmtId="165" fontId="17" fillId="0" borderId="16" xfId="1" applyNumberFormat="1" applyFont="1" applyBorder="1" applyAlignment="1">
      <alignment horizontal="center" vertical="center" wrapText="1"/>
    </xf>
    <xf numFmtId="1" fontId="4" fillId="2" borderId="0" xfId="1" applyNumberFormat="1" applyFont="1" applyFill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left" vertical="center" wrapText="1"/>
    </xf>
    <xf numFmtId="2" fontId="17" fillId="0" borderId="15" xfId="2" applyNumberFormat="1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left" vertical="center" wrapText="1"/>
    </xf>
    <xf numFmtId="2" fontId="17" fillId="0" borderId="15" xfId="2" applyNumberFormat="1" applyFont="1" applyBorder="1" applyAlignment="1">
      <alignment horizontal="center" vertical="center" wrapText="1"/>
    </xf>
    <xf numFmtId="2" fontId="17" fillId="0" borderId="16" xfId="2" applyNumberFormat="1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left" vertical="center" wrapText="1"/>
    </xf>
    <xf numFmtId="0" fontId="4" fillId="2" borderId="16" xfId="2" applyFont="1" applyFill="1" applyBorder="1" applyAlignment="1">
      <alignment horizontal="left" vertical="center" wrapText="1"/>
    </xf>
    <xf numFmtId="1" fontId="3" fillId="2" borderId="15" xfId="2" applyNumberFormat="1" applyFont="1" applyFill="1" applyBorder="1" applyAlignment="1">
      <alignment horizontal="center" vertical="center" wrapText="1"/>
    </xf>
    <xf numFmtId="1" fontId="3" fillId="2" borderId="16" xfId="2" applyNumberFormat="1" applyFont="1" applyFill="1" applyBorder="1" applyAlignment="1">
      <alignment horizontal="center" vertical="center" wrapText="1"/>
    </xf>
    <xf numFmtId="2" fontId="4" fillId="0" borderId="15" xfId="2" applyNumberFormat="1" applyFont="1" applyBorder="1" applyAlignment="1">
      <alignment horizontal="center" vertical="center" wrapText="1"/>
    </xf>
    <xf numFmtId="2" fontId="4" fillId="0" borderId="16" xfId="2" applyNumberFormat="1" applyFont="1" applyBorder="1" applyAlignment="1">
      <alignment horizontal="center" vertical="center" wrapText="1"/>
    </xf>
    <xf numFmtId="166" fontId="17" fillId="2" borderId="15" xfId="1" applyNumberFormat="1" applyFont="1" applyFill="1" applyBorder="1" applyAlignment="1">
      <alignment horizontal="center" vertical="center" wrapText="1"/>
    </xf>
    <xf numFmtId="166" fontId="17" fillId="2" borderId="16" xfId="1" applyNumberFormat="1" applyFont="1" applyFill="1" applyBorder="1" applyAlignment="1">
      <alignment horizontal="center" vertical="center" wrapText="1"/>
    </xf>
    <xf numFmtId="2" fontId="4" fillId="2" borderId="15" xfId="2" applyNumberFormat="1" applyFont="1" applyFill="1" applyBorder="1" applyAlignment="1">
      <alignment horizontal="center" vertical="center" wrapText="1"/>
    </xf>
    <xf numFmtId="2" fontId="4" fillId="2" borderId="16" xfId="2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1" fontId="4" fillId="2" borderId="15" xfId="2" applyNumberFormat="1" applyFont="1" applyFill="1" applyBorder="1" applyAlignment="1">
      <alignment horizontal="center" vertical="center" wrapText="1"/>
    </xf>
    <xf numFmtId="1" fontId="4" fillId="2" borderId="16" xfId="2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23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0" fontId="23" fillId="0" borderId="25" xfId="1" applyFont="1" applyBorder="1" applyAlignment="1">
      <alignment vertical="center"/>
    </xf>
    <xf numFmtId="0" fontId="1" fillId="0" borderId="25" xfId="1" applyBorder="1" applyAlignment="1">
      <alignment vertical="center"/>
    </xf>
    <xf numFmtId="0" fontId="4" fillId="0" borderId="25" xfId="1" applyFont="1" applyBorder="1" applyAlignment="1">
      <alignment horizontal="left" vertical="center"/>
    </xf>
    <xf numFmtId="0" fontId="21" fillId="0" borderId="25" xfId="1" applyFont="1" applyBorder="1" applyAlignment="1">
      <alignment horizontal="left" vertical="center"/>
    </xf>
    <xf numFmtId="0" fontId="24" fillId="0" borderId="25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24" fillId="0" borderId="15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24" fillId="2" borderId="15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27" fillId="2" borderId="17" xfId="1" applyFont="1" applyFill="1" applyBorder="1" applyAlignment="1">
      <alignment horizontal="center" vertical="center" wrapText="1"/>
    </xf>
    <xf numFmtId="2" fontId="28" fillId="2" borderId="15" xfId="1" applyNumberFormat="1" applyFont="1" applyFill="1" applyBorder="1" applyAlignment="1">
      <alignment horizontal="center" vertical="center" wrapText="1"/>
    </xf>
    <xf numFmtId="0" fontId="28" fillId="2" borderId="15" xfId="1" applyFont="1" applyFill="1" applyBorder="1" applyAlignment="1">
      <alignment horizontal="center" vertical="center" wrapText="1"/>
    </xf>
    <xf numFmtId="164" fontId="29" fillId="2" borderId="15" xfId="1" applyNumberFormat="1" applyFont="1" applyFill="1" applyBorder="1" applyAlignment="1">
      <alignment horizontal="center" vertical="center" wrapText="1"/>
    </xf>
    <xf numFmtId="165" fontId="28" fillId="2" borderId="15" xfId="1" applyNumberFormat="1" applyFont="1" applyFill="1" applyBorder="1" applyAlignment="1">
      <alignment horizontal="center" vertical="center" wrapText="1"/>
    </xf>
    <xf numFmtId="0" fontId="29" fillId="2" borderId="15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2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0" fontId="24" fillId="2" borderId="27" xfId="1" applyFont="1" applyFill="1" applyBorder="1" applyAlignment="1">
      <alignment horizontal="center" vertical="center" wrapText="1"/>
    </xf>
    <xf numFmtId="2" fontId="27" fillId="2" borderId="0" xfId="1" applyNumberFormat="1" applyFont="1" applyFill="1" applyAlignment="1">
      <alignment horizontal="center" vertical="center" wrapText="1"/>
    </xf>
    <xf numFmtId="0" fontId="27" fillId="2" borderId="0" xfId="1" applyFont="1" applyFill="1" applyAlignment="1">
      <alignment horizontal="center" vertical="center" wrapText="1"/>
    </xf>
    <xf numFmtId="1" fontId="24" fillId="2" borderId="0" xfId="1" applyNumberFormat="1" applyFont="1" applyFill="1" applyAlignment="1">
      <alignment horizontal="center" vertical="center" wrapText="1"/>
    </xf>
    <xf numFmtId="165" fontId="1" fillId="2" borderId="0" xfId="1" applyNumberFormat="1" applyFill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 wrapText="1"/>
    </xf>
    <xf numFmtId="0" fontId="24" fillId="2" borderId="28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 wrapText="1"/>
    </xf>
    <xf numFmtId="1" fontId="23" fillId="2" borderId="0" xfId="1" applyNumberFormat="1" applyFont="1" applyFill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164" fontId="21" fillId="2" borderId="15" xfId="1" applyNumberFormat="1" applyFont="1" applyFill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2" fontId="27" fillId="2" borderId="15" xfId="1" applyNumberFormat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 wrapText="1"/>
    </xf>
    <xf numFmtId="1" fontId="23" fillId="2" borderId="15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vertical="center" wrapText="1"/>
    </xf>
    <xf numFmtId="0" fontId="27" fillId="0" borderId="0" xfId="1" applyFont="1" applyAlignment="1">
      <alignment vertical="center"/>
    </xf>
    <xf numFmtId="0" fontId="30" fillId="0" borderId="0" xfId="1" applyFont="1" applyAlignment="1">
      <alignment vertical="center" wrapText="1"/>
    </xf>
    <xf numFmtId="0" fontId="25" fillId="0" borderId="0" xfId="1" applyFont="1" applyAlignment="1">
      <alignment vertical="center" wrapText="1"/>
    </xf>
    <xf numFmtId="164" fontId="1" fillId="0" borderId="0" xfId="1" applyNumberFormat="1" applyAlignment="1">
      <alignment vertical="center" wrapText="1"/>
    </xf>
    <xf numFmtId="2" fontId="1" fillId="0" borderId="0" xfId="1" applyNumberFormat="1" applyAlignment="1">
      <alignment vertical="center" wrapText="1"/>
    </xf>
    <xf numFmtId="0" fontId="23" fillId="0" borderId="0" xfId="1" applyFont="1" applyAlignment="1">
      <alignment horizontal="left" vertical="center" wrapText="1"/>
    </xf>
    <xf numFmtId="0" fontId="31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0" fontId="32" fillId="0" borderId="0" xfId="1" applyFont="1" applyAlignment="1">
      <alignment vertical="center" wrapText="1"/>
    </xf>
  </cellXfs>
  <cellStyles count="3">
    <cellStyle name="Normal" xfId="0" builtinId="0"/>
    <cellStyle name="Normal 2" xfId="1" xr:uid="{F8D9ADCD-888B-465A-877A-876E021E60F9}"/>
    <cellStyle name="Normal 2 2" xfId="2" xr:uid="{57C4D469-9F07-4327-9991-60A1540AA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222250</xdr:rowOff>
    </xdr:from>
    <xdr:to>
      <xdr:col>2</xdr:col>
      <xdr:colOff>3175</xdr:colOff>
      <xdr:row>2</xdr:row>
      <xdr:rowOff>222250</xdr:rowOff>
    </xdr:to>
    <xdr:pic>
      <xdr:nvPicPr>
        <xdr:cNvPr id="2" name="Picture 1" descr="bescom-b&amp;WLOGO">
          <a:extLst>
            <a:ext uri="{FF2B5EF4-FFF2-40B4-BE49-F238E27FC236}">
              <a16:creationId xmlns:a16="http://schemas.microsoft.com/office/drawing/2014/main" id="{CB16C1B3-5A60-4018-A23E-02194692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2250"/>
          <a:ext cx="1336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THRA\SRTP-19-20\SRTP%20READING%20SHEE%20%20April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-19 (energy)"/>
      <sheetName val="April-2020 (HT)"/>
      <sheetName val="April-2020 (LT)"/>
      <sheetName val="JAN-2020 (HT) (2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workbookViewId="0">
      <selection activeCell="B15" sqref="B15:D15"/>
    </sheetView>
  </sheetViews>
  <sheetFormatPr defaultColWidth="9" defaultRowHeight="18.75" x14ac:dyDescent="0.3"/>
  <cols>
    <col min="1" max="1" width="5.28515625" style="116" customWidth="1"/>
    <col min="2" max="2" width="16.85546875" style="116" customWidth="1"/>
    <col min="3" max="3" width="66.7109375" style="116" customWidth="1"/>
    <col min="4" max="4" width="21.85546875" style="116" bestFit="1" customWidth="1"/>
    <col min="5" max="5" width="25.5703125" style="116" customWidth="1"/>
    <col min="6" max="6" width="6.5703125" style="116" bestFit="1" customWidth="1"/>
    <col min="7" max="7" width="22.28515625" style="116" customWidth="1"/>
    <col min="8" max="8" width="21.85546875" style="116" customWidth="1"/>
    <col min="9" max="9" width="22.7109375" style="116" customWidth="1"/>
    <col min="10" max="10" width="43.28515625" style="116" bestFit="1" customWidth="1"/>
    <col min="11" max="11" width="22.7109375" style="116" customWidth="1"/>
    <col min="12" max="12" width="24.7109375" style="116" customWidth="1"/>
    <col min="13" max="13" width="11.28515625" style="116" bestFit="1" customWidth="1"/>
    <col min="14" max="14" width="16.7109375" style="116" customWidth="1"/>
    <col min="15" max="15" width="16.42578125" style="116" bestFit="1" customWidth="1"/>
    <col min="16" max="16384" width="9" style="116"/>
  </cols>
  <sheetData>
    <row r="1" spans="1:12" s="6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 t="s">
        <v>1</v>
      </c>
      <c r="L1" s="5"/>
    </row>
    <row r="2" spans="1:12" s="10" customFormat="1" ht="22.5" x14ac:dyDescent="0.25">
      <c r="A2" s="7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s="14" customFormat="1" ht="22.5" x14ac:dyDescent="0.4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s="10" customFormat="1" ht="22.5" x14ac:dyDescent="0.25">
      <c r="A4" s="15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2" s="6" customFormat="1" thickBot="1" x14ac:dyDescent="0.3">
      <c r="A5" s="18" t="s">
        <v>5</v>
      </c>
      <c r="B5" s="19"/>
      <c r="C5" s="19"/>
      <c r="D5" s="19"/>
      <c r="E5" s="20"/>
      <c r="F5" s="19"/>
      <c r="G5" s="19"/>
      <c r="H5" s="19"/>
      <c r="I5" s="19"/>
      <c r="J5" s="21"/>
      <c r="K5" s="19"/>
      <c r="L5" s="22"/>
    </row>
    <row r="6" spans="1:12" s="6" customFormat="1" ht="40.5" x14ac:dyDescent="0.25">
      <c r="A6" s="23">
        <v>1</v>
      </c>
      <c r="B6" s="24" t="s">
        <v>6</v>
      </c>
      <c r="C6" s="24"/>
      <c r="D6" s="24"/>
      <c r="E6" s="25" t="s">
        <v>7</v>
      </c>
      <c r="F6" s="26">
        <v>21</v>
      </c>
      <c r="G6" s="27" t="s">
        <v>8</v>
      </c>
      <c r="H6" s="27"/>
      <c r="I6" s="27"/>
      <c r="J6" s="27"/>
      <c r="K6" s="28" t="s">
        <v>9</v>
      </c>
      <c r="L6" s="29" t="s">
        <v>10</v>
      </c>
    </row>
    <row r="7" spans="1:12" s="6" customFormat="1" ht="22.5" x14ac:dyDescent="0.25">
      <c r="A7" s="30">
        <v>2</v>
      </c>
      <c r="B7" s="31" t="s">
        <v>11</v>
      </c>
      <c r="C7" s="31"/>
      <c r="D7" s="31"/>
      <c r="E7" s="32">
        <v>5736007</v>
      </c>
      <c r="F7" s="33"/>
      <c r="G7" s="34"/>
      <c r="H7" s="34"/>
      <c r="I7" s="34"/>
      <c r="J7" s="34"/>
      <c r="K7" s="35">
        <v>0</v>
      </c>
      <c r="L7" s="36">
        <v>2.97</v>
      </c>
    </row>
    <row r="8" spans="1:12" s="6" customFormat="1" ht="22.5" x14ac:dyDescent="0.25">
      <c r="A8" s="30">
        <v>3</v>
      </c>
      <c r="B8" s="31" t="s">
        <v>12</v>
      </c>
      <c r="C8" s="31"/>
      <c r="D8" s="31"/>
      <c r="E8" s="37"/>
      <c r="F8" s="30">
        <v>22</v>
      </c>
      <c r="G8" s="38" t="s">
        <v>13</v>
      </c>
      <c r="H8" s="38"/>
      <c r="I8" s="38"/>
      <c r="J8" s="38"/>
      <c r="K8" s="39" t="s">
        <v>14</v>
      </c>
      <c r="L8" s="40"/>
    </row>
    <row r="9" spans="1:12" s="6" customFormat="1" ht="22.5" x14ac:dyDescent="0.25">
      <c r="A9" s="30">
        <v>4</v>
      </c>
      <c r="B9" s="31" t="s">
        <v>15</v>
      </c>
      <c r="C9" s="31"/>
      <c r="D9" s="31"/>
      <c r="E9" s="32" t="s">
        <v>16</v>
      </c>
      <c r="F9" s="41">
        <v>23</v>
      </c>
      <c r="G9" s="38" t="s">
        <v>17</v>
      </c>
      <c r="H9" s="38"/>
      <c r="I9" s="38"/>
      <c r="J9" s="38"/>
      <c r="K9" s="42">
        <f>E24*L7</f>
        <v>730.32300000000032</v>
      </c>
      <c r="L9" s="43"/>
    </row>
    <row r="10" spans="1:12" s="6" customFormat="1" ht="22.5" x14ac:dyDescent="0.25">
      <c r="A10" s="30">
        <v>5</v>
      </c>
      <c r="B10" s="31" t="s">
        <v>18</v>
      </c>
      <c r="C10" s="31"/>
      <c r="D10" s="31"/>
      <c r="E10" s="32" t="s">
        <v>19</v>
      </c>
      <c r="F10" s="44">
        <v>24</v>
      </c>
      <c r="G10" s="45" t="s">
        <v>20</v>
      </c>
      <c r="H10" s="45"/>
      <c r="I10" s="45"/>
      <c r="J10" s="45"/>
      <c r="K10" s="45"/>
      <c r="L10" s="46"/>
    </row>
    <row r="11" spans="1:12" s="6" customFormat="1" ht="22.5" x14ac:dyDescent="0.25">
      <c r="A11" s="30">
        <v>6</v>
      </c>
      <c r="B11" s="31" t="s">
        <v>21</v>
      </c>
      <c r="C11" s="31"/>
      <c r="D11" s="31"/>
      <c r="E11" s="32" t="s">
        <v>22</v>
      </c>
      <c r="F11" s="30" t="s">
        <v>23</v>
      </c>
      <c r="G11" s="39" t="s">
        <v>24</v>
      </c>
      <c r="H11" s="39" t="s">
        <v>25</v>
      </c>
      <c r="I11" s="47" t="s">
        <v>26</v>
      </c>
      <c r="J11" s="47" t="s">
        <v>27</v>
      </c>
      <c r="K11" s="39" t="s">
        <v>28</v>
      </c>
      <c r="L11" s="40"/>
    </row>
    <row r="12" spans="1:12" s="6" customFormat="1" ht="22.5" x14ac:dyDescent="0.25">
      <c r="A12" s="30" t="s">
        <v>29</v>
      </c>
      <c r="B12" s="31" t="s">
        <v>30</v>
      </c>
      <c r="C12" s="31"/>
      <c r="D12" s="31"/>
      <c r="E12" s="32" t="s">
        <v>31</v>
      </c>
      <c r="F12" s="30"/>
      <c r="G12" s="39"/>
      <c r="H12" s="39"/>
      <c r="I12" s="47"/>
      <c r="J12" s="47"/>
      <c r="K12" s="39"/>
      <c r="L12" s="40"/>
    </row>
    <row r="13" spans="1:12" s="6" customFormat="1" ht="36" x14ac:dyDescent="0.25">
      <c r="A13" s="30">
        <v>7</v>
      </c>
      <c r="B13" s="31" t="s">
        <v>32</v>
      </c>
      <c r="C13" s="31"/>
      <c r="D13" s="31"/>
      <c r="E13" s="32" t="s">
        <v>33</v>
      </c>
      <c r="F13" s="30"/>
      <c r="G13" s="39"/>
      <c r="H13" s="39"/>
      <c r="I13" s="48" t="s">
        <v>14</v>
      </c>
      <c r="J13" s="48"/>
      <c r="K13" s="49"/>
      <c r="L13" s="50"/>
    </row>
    <row r="14" spans="1:12" s="6" customFormat="1" ht="22.5" x14ac:dyDescent="0.25">
      <c r="A14" s="30">
        <v>8</v>
      </c>
      <c r="B14" s="31" t="s">
        <v>34</v>
      </c>
      <c r="C14" s="31"/>
      <c r="D14" s="31"/>
      <c r="E14" s="51" t="s">
        <v>35</v>
      </c>
      <c r="F14" s="30" t="s">
        <v>36</v>
      </c>
      <c r="G14" s="52" t="s">
        <v>37</v>
      </c>
      <c r="H14" s="53">
        <v>4</v>
      </c>
      <c r="I14" s="53">
        <v>0</v>
      </c>
      <c r="J14" s="53">
        <v>145</v>
      </c>
      <c r="K14" s="42">
        <f>H14*J14</f>
        <v>580</v>
      </c>
      <c r="L14" s="43"/>
    </row>
    <row r="15" spans="1:12" s="6" customFormat="1" ht="22.5" x14ac:dyDescent="0.25">
      <c r="A15" s="30">
        <v>9</v>
      </c>
      <c r="B15" s="31" t="s">
        <v>38</v>
      </c>
      <c r="C15" s="31"/>
      <c r="D15" s="31"/>
      <c r="E15" s="32" t="s">
        <v>39</v>
      </c>
      <c r="F15" s="30" t="s">
        <v>40</v>
      </c>
      <c r="G15" s="52" t="s">
        <v>41</v>
      </c>
      <c r="H15" s="53">
        <v>0</v>
      </c>
      <c r="I15" s="54">
        <v>0</v>
      </c>
      <c r="J15" s="54">
        <v>0</v>
      </c>
      <c r="K15" s="42">
        <f>H15*J15</f>
        <v>0</v>
      </c>
      <c r="L15" s="43"/>
    </row>
    <row r="16" spans="1:12" s="6" customFormat="1" ht="45" x14ac:dyDescent="0.25">
      <c r="A16" s="30">
        <v>10</v>
      </c>
      <c r="B16" s="31" t="s">
        <v>42</v>
      </c>
      <c r="C16" s="31"/>
      <c r="D16" s="55" t="s">
        <v>43</v>
      </c>
      <c r="E16" s="56" t="s">
        <v>44</v>
      </c>
      <c r="F16" s="30" t="s">
        <v>45</v>
      </c>
      <c r="G16" s="39" t="s">
        <v>46</v>
      </c>
      <c r="H16" s="39"/>
      <c r="I16" s="39"/>
      <c r="J16" s="39"/>
      <c r="K16" s="42">
        <f>K14+K15</f>
        <v>580</v>
      </c>
      <c r="L16" s="43"/>
    </row>
    <row r="17" spans="1:17" s="6" customFormat="1" ht="22.5" x14ac:dyDescent="0.25">
      <c r="A17" s="30">
        <v>11</v>
      </c>
      <c r="B17" s="31" t="s">
        <v>47</v>
      </c>
      <c r="C17" s="31"/>
      <c r="D17" s="54">
        <v>791.7</v>
      </c>
      <c r="E17" s="57">
        <v>2286.9</v>
      </c>
      <c r="F17" s="58" t="s">
        <v>48</v>
      </c>
      <c r="G17" s="38" t="s">
        <v>49</v>
      </c>
      <c r="H17" s="38"/>
      <c r="I17" s="38"/>
      <c r="J17" s="38"/>
      <c r="K17" s="39">
        <f>0*2*120</f>
        <v>0</v>
      </c>
      <c r="L17" s="40"/>
    </row>
    <row r="18" spans="1:17" s="6" customFormat="1" ht="22.5" x14ac:dyDescent="0.25">
      <c r="A18" s="30">
        <v>12</v>
      </c>
      <c r="B18" s="31" t="s">
        <v>50</v>
      </c>
      <c r="C18" s="31"/>
      <c r="D18" s="54">
        <v>726.8</v>
      </c>
      <c r="E18" s="57">
        <v>1976.1</v>
      </c>
      <c r="F18" s="59" t="s">
        <v>51</v>
      </c>
      <c r="G18" s="38" t="s">
        <v>52</v>
      </c>
      <c r="H18" s="38"/>
      <c r="I18" s="38"/>
      <c r="J18" s="38"/>
      <c r="K18" s="39"/>
      <c r="L18" s="40"/>
    </row>
    <row r="19" spans="1:17" s="6" customFormat="1" ht="22.5" x14ac:dyDescent="0.25">
      <c r="A19" s="30"/>
      <c r="B19" s="60"/>
      <c r="C19" s="60"/>
      <c r="D19" s="61"/>
      <c r="E19" s="62"/>
      <c r="F19" s="30"/>
      <c r="G19" s="52"/>
      <c r="H19" s="52"/>
      <c r="I19" s="48" t="s">
        <v>14</v>
      </c>
      <c r="J19" s="52"/>
      <c r="K19" s="63"/>
      <c r="L19" s="64"/>
    </row>
    <row r="20" spans="1:17" s="6" customFormat="1" ht="22.5" x14ac:dyDescent="0.25">
      <c r="A20" s="44">
        <v>13</v>
      </c>
      <c r="B20" s="65" t="s">
        <v>53</v>
      </c>
      <c r="C20" s="65"/>
      <c r="D20" s="53">
        <f>D17-D18</f>
        <v>64.900000000000091</v>
      </c>
      <c r="E20" s="36">
        <f>E17-E18</f>
        <v>310.80000000000018</v>
      </c>
      <c r="F20" s="30" t="s">
        <v>36</v>
      </c>
      <c r="G20" s="52" t="s">
        <v>37</v>
      </c>
      <c r="H20" s="66">
        <f>D24</f>
        <v>0</v>
      </c>
      <c r="I20" s="67">
        <v>5.8</v>
      </c>
      <c r="J20" s="67"/>
      <c r="K20" s="39">
        <f>H20*I20</f>
        <v>0</v>
      </c>
      <c r="L20" s="40"/>
      <c r="M20" s="68">
        <f>+K16+K28+K17+K29</f>
        <v>942.89400000000001</v>
      </c>
    </row>
    <row r="21" spans="1:17" s="6" customFormat="1" ht="22.5" x14ac:dyDescent="0.25">
      <c r="A21" s="30">
        <v>14</v>
      </c>
      <c r="B21" s="31" t="s">
        <v>54</v>
      </c>
      <c r="C21" s="31"/>
      <c r="D21" s="69">
        <v>1</v>
      </c>
      <c r="E21" s="70"/>
      <c r="F21" s="30" t="s">
        <v>40</v>
      </c>
      <c r="G21" s="52" t="s">
        <v>41</v>
      </c>
      <c r="H21" s="66">
        <v>0</v>
      </c>
      <c r="I21" s="67">
        <v>0</v>
      </c>
      <c r="J21" s="67"/>
      <c r="K21" s="39">
        <v>0</v>
      </c>
      <c r="L21" s="40"/>
      <c r="O21" s="6">
        <f>30/0.746</f>
        <v>40.21447721179625</v>
      </c>
    </row>
    <row r="22" spans="1:17" s="6" customFormat="1" ht="18" x14ac:dyDescent="0.25">
      <c r="A22" s="44">
        <v>15</v>
      </c>
      <c r="B22" s="65" t="s">
        <v>55</v>
      </c>
      <c r="C22" s="65"/>
      <c r="D22" s="71">
        <f>D20*D21</f>
        <v>64.900000000000091</v>
      </c>
      <c r="E22" s="72">
        <f>E20*D21</f>
        <v>310.80000000000018</v>
      </c>
      <c r="F22" s="44" t="s">
        <v>56</v>
      </c>
      <c r="G22" s="52" t="s">
        <v>57</v>
      </c>
      <c r="H22" s="66">
        <v>0</v>
      </c>
      <c r="I22" s="67">
        <v>0</v>
      </c>
      <c r="J22" s="67"/>
      <c r="K22" s="39">
        <f>IF((I19="YES"),((I22*H22)),((J22*H22)))</f>
        <v>0</v>
      </c>
      <c r="L22" s="40"/>
    </row>
    <row r="23" spans="1:17" s="6" customFormat="1" ht="18" x14ac:dyDescent="0.25">
      <c r="A23" s="44"/>
      <c r="B23" s="65"/>
      <c r="C23" s="65"/>
      <c r="D23" s="71"/>
      <c r="E23" s="72"/>
      <c r="F23" s="44" t="s">
        <v>58</v>
      </c>
      <c r="G23" s="52" t="s">
        <v>59</v>
      </c>
      <c r="H23" s="66">
        <v>0</v>
      </c>
      <c r="I23" s="67">
        <v>0</v>
      </c>
      <c r="J23" s="67"/>
      <c r="K23" s="39">
        <f>IF((I19="YES"),((I23*H23)),((J23*H23)))</f>
        <v>0</v>
      </c>
      <c r="L23" s="40"/>
    </row>
    <row r="24" spans="1:17" s="6" customFormat="1" ht="22.5" x14ac:dyDescent="0.25">
      <c r="A24" s="44">
        <v>16</v>
      </c>
      <c r="B24" s="65" t="s">
        <v>60</v>
      </c>
      <c r="C24" s="65"/>
      <c r="D24" s="73">
        <f>IF((D22&gt;E22),(D22-E22), 0)</f>
        <v>0</v>
      </c>
      <c r="E24" s="32">
        <f>IF((E22&gt;D22),(E22-D22), 0)</f>
        <v>245.90000000000009</v>
      </c>
      <c r="F24" s="30"/>
      <c r="G24" s="49"/>
      <c r="H24" s="49"/>
      <c r="I24" s="67"/>
      <c r="J24" s="67"/>
      <c r="K24" s="69"/>
      <c r="L24" s="70"/>
      <c r="M24" s="74">
        <v>0.1</v>
      </c>
      <c r="Q24" s="74"/>
    </row>
    <row r="25" spans="1:17" s="6" customFormat="1" ht="18" x14ac:dyDescent="0.25">
      <c r="A25" s="44">
        <v>17</v>
      </c>
      <c r="B25" s="45" t="s">
        <v>61</v>
      </c>
      <c r="C25" s="45"/>
      <c r="D25" s="35">
        <v>0</v>
      </c>
      <c r="E25" s="32">
        <v>0</v>
      </c>
      <c r="F25" s="30" t="s">
        <v>62</v>
      </c>
      <c r="G25" s="39" t="s">
        <v>63</v>
      </c>
      <c r="H25" s="39"/>
      <c r="I25" s="39"/>
      <c r="J25" s="39"/>
      <c r="K25" s="75">
        <f>K20+K21+K22+K23</f>
        <v>0</v>
      </c>
      <c r="L25" s="76"/>
      <c r="M25" s="77">
        <f>D24/D21</f>
        <v>0</v>
      </c>
    </row>
    <row r="26" spans="1:17" s="6" customFormat="1" ht="18" x14ac:dyDescent="0.25">
      <c r="A26" s="44">
        <v>18</v>
      </c>
      <c r="B26" s="45" t="s">
        <v>64</v>
      </c>
      <c r="C26" s="45"/>
      <c r="D26" s="35">
        <v>0</v>
      </c>
      <c r="E26" s="32">
        <f>+E24-E25</f>
        <v>245.90000000000009</v>
      </c>
      <c r="F26" s="30" t="s">
        <v>65</v>
      </c>
      <c r="G26" s="78" t="s">
        <v>66</v>
      </c>
      <c r="H26" s="78"/>
      <c r="I26" s="78"/>
      <c r="J26" s="78"/>
      <c r="K26" s="79">
        <f>K25*9%</f>
        <v>0</v>
      </c>
      <c r="L26" s="80"/>
      <c r="M26" s="77">
        <f>M24+M25</f>
        <v>0.1</v>
      </c>
      <c r="N26" s="74"/>
    </row>
    <row r="27" spans="1:17" s="6" customFormat="1" ht="22.5" x14ac:dyDescent="0.25">
      <c r="A27" s="30">
        <v>19</v>
      </c>
      <c r="B27" s="31" t="s">
        <v>67</v>
      </c>
      <c r="C27" s="31"/>
      <c r="D27" s="81">
        <v>2.14</v>
      </c>
      <c r="E27" s="82">
        <v>2.14</v>
      </c>
      <c r="F27" s="30" t="s">
        <v>68</v>
      </c>
      <c r="G27" s="38" t="s">
        <v>69</v>
      </c>
      <c r="H27" s="38"/>
      <c r="I27" s="38"/>
      <c r="J27" s="38"/>
      <c r="K27" s="75">
        <f>D24*(0.22)</f>
        <v>0</v>
      </c>
      <c r="L27" s="76"/>
      <c r="M27" s="83"/>
    </row>
    <row r="28" spans="1:17" s="6" customFormat="1" ht="36" x14ac:dyDescent="0.25">
      <c r="A28" s="84" t="s">
        <v>70</v>
      </c>
      <c r="B28" s="85" t="s">
        <v>71</v>
      </c>
      <c r="C28" s="85"/>
      <c r="D28" s="86">
        <f>+D27*D21</f>
        <v>2.14</v>
      </c>
      <c r="E28" s="87">
        <f>+E27*D21</f>
        <v>2.14</v>
      </c>
      <c r="F28" s="30" t="s">
        <v>72</v>
      </c>
      <c r="G28" s="38" t="s">
        <v>73</v>
      </c>
      <c r="H28" s="38"/>
      <c r="I28" s="38"/>
      <c r="J28" s="38"/>
      <c r="K28" s="79">
        <f>3*0.02*D22</f>
        <v>3.8940000000000055</v>
      </c>
      <c r="L28" s="80"/>
      <c r="M28" s="83">
        <f>D36-E22</f>
        <v>62.099999999999909</v>
      </c>
    </row>
    <row r="29" spans="1:17" s="6" customFormat="1" ht="22.5" x14ac:dyDescent="0.25">
      <c r="A29" s="84">
        <v>20</v>
      </c>
      <c r="B29" s="88" t="s">
        <v>74</v>
      </c>
      <c r="C29" s="88"/>
      <c r="D29" s="89">
        <v>0.82</v>
      </c>
      <c r="E29" s="90"/>
      <c r="F29" s="30" t="s">
        <v>75</v>
      </c>
      <c r="G29" s="38" t="s">
        <v>76</v>
      </c>
      <c r="H29" s="38"/>
      <c r="I29" s="38"/>
      <c r="J29" s="38"/>
      <c r="K29" s="79">
        <f>355+4</f>
        <v>359</v>
      </c>
      <c r="L29" s="80"/>
      <c r="M29" s="83">
        <f>1300*0.2</f>
        <v>260</v>
      </c>
    </row>
    <row r="30" spans="1:17" s="6" customFormat="1" ht="18" x14ac:dyDescent="0.25">
      <c r="A30" s="91" t="s">
        <v>77</v>
      </c>
      <c r="B30" s="85"/>
      <c r="C30" s="85"/>
      <c r="D30" s="85"/>
      <c r="E30" s="92"/>
      <c r="F30" s="30" t="s">
        <v>78</v>
      </c>
      <c r="G30" s="38" t="s">
        <v>79</v>
      </c>
      <c r="H30" s="38"/>
      <c r="I30" s="38"/>
      <c r="J30" s="38"/>
      <c r="K30" s="79">
        <f>K9</f>
        <v>730.32300000000032</v>
      </c>
      <c r="L30" s="80"/>
      <c r="M30" s="83"/>
    </row>
    <row r="31" spans="1:17" s="6" customFormat="1" ht="18" x14ac:dyDescent="0.25">
      <c r="A31" s="84">
        <v>1</v>
      </c>
      <c r="B31" s="85" t="s">
        <v>80</v>
      </c>
      <c r="C31" s="85"/>
      <c r="D31" s="93">
        <v>69951350</v>
      </c>
      <c r="E31" s="94"/>
      <c r="F31" s="30">
        <v>25</v>
      </c>
      <c r="G31" s="45" t="s">
        <v>81</v>
      </c>
      <c r="H31" s="45"/>
      <c r="I31" s="45"/>
      <c r="J31" s="45"/>
      <c r="K31" s="79">
        <f>+K16+K28+K29+K17-K30</f>
        <v>212.57099999999969</v>
      </c>
      <c r="L31" s="80"/>
      <c r="M31" s="74"/>
    </row>
    <row r="32" spans="1:17" s="6" customFormat="1" ht="18" x14ac:dyDescent="0.25">
      <c r="A32" s="84">
        <v>2</v>
      </c>
      <c r="B32" s="85" t="s">
        <v>82</v>
      </c>
      <c r="C32" s="85"/>
      <c r="D32" s="95">
        <v>2755.9</v>
      </c>
      <c r="E32" s="96"/>
      <c r="F32" s="30">
        <v>28</v>
      </c>
      <c r="G32" s="45" t="s">
        <v>83</v>
      </c>
      <c r="H32" s="45"/>
      <c r="I32" s="45"/>
      <c r="J32" s="45"/>
      <c r="K32" s="42">
        <v>0</v>
      </c>
      <c r="L32" s="43"/>
      <c r="M32" s="83"/>
    </row>
    <row r="33" spans="1:14" s="6" customFormat="1" ht="18" x14ac:dyDescent="0.25">
      <c r="A33" s="84">
        <v>3</v>
      </c>
      <c r="B33" s="85" t="s">
        <v>84</v>
      </c>
      <c r="C33" s="85"/>
      <c r="D33" s="95">
        <v>2383</v>
      </c>
      <c r="E33" s="96"/>
      <c r="F33" s="30">
        <v>29</v>
      </c>
      <c r="G33" s="45" t="s">
        <v>85</v>
      </c>
      <c r="H33" s="45"/>
      <c r="I33" s="45"/>
      <c r="J33" s="45"/>
      <c r="K33" s="97">
        <v>45762</v>
      </c>
      <c r="L33" s="98"/>
      <c r="N33" s="74"/>
    </row>
    <row r="34" spans="1:14" s="6" customFormat="1" thickBot="1" x14ac:dyDescent="0.3">
      <c r="A34" s="84">
        <v>4</v>
      </c>
      <c r="B34" s="85" t="s">
        <v>86</v>
      </c>
      <c r="C34" s="85"/>
      <c r="D34" s="99">
        <f>+D32-D33</f>
        <v>372.90000000000009</v>
      </c>
      <c r="E34" s="100"/>
      <c r="F34" s="101" t="s">
        <v>87</v>
      </c>
      <c r="G34" s="102"/>
      <c r="H34" s="102"/>
      <c r="I34" s="102"/>
      <c r="J34" s="102"/>
      <c r="K34" s="102"/>
      <c r="L34" s="103"/>
    </row>
    <row r="35" spans="1:14" s="6" customFormat="1" ht="18" x14ac:dyDescent="0.25">
      <c r="A35" s="84">
        <v>5</v>
      </c>
      <c r="B35" s="85" t="s">
        <v>88</v>
      </c>
      <c r="C35" s="85"/>
      <c r="D35" s="104">
        <v>1</v>
      </c>
      <c r="E35" s="105"/>
      <c r="F35" s="106" t="s">
        <v>89</v>
      </c>
      <c r="G35" s="107"/>
      <c r="H35" s="107"/>
      <c r="I35" s="107"/>
      <c r="J35" s="107"/>
      <c r="K35" s="107"/>
      <c r="L35" s="108"/>
    </row>
    <row r="36" spans="1:14" s="6" customFormat="1" ht="18" x14ac:dyDescent="0.25">
      <c r="A36" s="84">
        <v>6</v>
      </c>
      <c r="B36" s="85" t="s">
        <v>90</v>
      </c>
      <c r="C36" s="85"/>
      <c r="D36" s="93">
        <f>+D34*D35</f>
        <v>372.90000000000009</v>
      </c>
      <c r="E36" s="94"/>
      <c r="F36" s="106"/>
      <c r="G36" s="107"/>
      <c r="H36" s="107"/>
      <c r="I36" s="107"/>
      <c r="J36" s="107"/>
      <c r="K36" s="107"/>
      <c r="L36" s="108"/>
      <c r="M36" s="74"/>
    </row>
    <row r="37" spans="1:14" s="6" customFormat="1" ht="18" x14ac:dyDescent="0.25">
      <c r="A37" s="109" t="s">
        <v>91</v>
      </c>
      <c r="B37" s="69"/>
      <c r="C37" s="69"/>
      <c r="D37" s="69"/>
      <c r="E37" s="70"/>
      <c r="F37" s="106"/>
      <c r="G37" s="107"/>
      <c r="H37" s="107"/>
      <c r="I37" s="107"/>
      <c r="J37" s="107"/>
      <c r="K37" s="107"/>
      <c r="L37" s="108"/>
    </row>
    <row r="38" spans="1:14" s="6" customFormat="1" thickBot="1" x14ac:dyDescent="0.3">
      <c r="A38" s="110"/>
      <c r="B38" s="111"/>
      <c r="C38" s="111"/>
      <c r="D38" s="111"/>
      <c r="E38" s="112"/>
      <c r="F38" s="113"/>
      <c r="G38" s="114"/>
      <c r="H38" s="114"/>
      <c r="I38" s="114"/>
      <c r="J38" s="114"/>
      <c r="K38" s="114"/>
      <c r="L38" s="115"/>
    </row>
  </sheetData>
  <mergeCells count="92">
    <mergeCell ref="B35:C35"/>
    <mergeCell ref="D35:E35"/>
    <mergeCell ref="F35:L38"/>
    <mergeCell ref="B36:C36"/>
    <mergeCell ref="D36:E36"/>
    <mergeCell ref="A37:E38"/>
    <mergeCell ref="B33:C33"/>
    <mergeCell ref="D33:E33"/>
    <mergeCell ref="G33:J33"/>
    <mergeCell ref="K33:L33"/>
    <mergeCell ref="B34:C34"/>
    <mergeCell ref="D34:E34"/>
    <mergeCell ref="F34:L34"/>
    <mergeCell ref="B31:C31"/>
    <mergeCell ref="D31:E31"/>
    <mergeCell ref="G31:J31"/>
    <mergeCell ref="K31:L31"/>
    <mergeCell ref="B32:C32"/>
    <mergeCell ref="D32:E32"/>
    <mergeCell ref="G32:J32"/>
    <mergeCell ref="K32:L32"/>
    <mergeCell ref="B29:C29"/>
    <mergeCell ref="D29:E29"/>
    <mergeCell ref="G29:J29"/>
    <mergeCell ref="K29:L29"/>
    <mergeCell ref="A30:E30"/>
    <mergeCell ref="G30:J30"/>
    <mergeCell ref="K30:L30"/>
    <mergeCell ref="B27:C27"/>
    <mergeCell ref="G27:J27"/>
    <mergeCell ref="K27:L27"/>
    <mergeCell ref="B28:C28"/>
    <mergeCell ref="G28:J28"/>
    <mergeCell ref="K28:L28"/>
    <mergeCell ref="B25:C25"/>
    <mergeCell ref="G25:J25"/>
    <mergeCell ref="K25:L25"/>
    <mergeCell ref="B26:C26"/>
    <mergeCell ref="G26:J26"/>
    <mergeCell ref="K26:L26"/>
    <mergeCell ref="B22:C23"/>
    <mergeCell ref="D22:D23"/>
    <mergeCell ref="E22:E23"/>
    <mergeCell ref="K22:L22"/>
    <mergeCell ref="K23:L23"/>
    <mergeCell ref="B24:C24"/>
    <mergeCell ref="K24:L24"/>
    <mergeCell ref="K19:L19"/>
    <mergeCell ref="B20:C20"/>
    <mergeCell ref="K20:L20"/>
    <mergeCell ref="B21:C21"/>
    <mergeCell ref="D21:E21"/>
    <mergeCell ref="K21:L21"/>
    <mergeCell ref="B17:C17"/>
    <mergeCell ref="G17:J17"/>
    <mergeCell ref="K17:L17"/>
    <mergeCell ref="B18:C18"/>
    <mergeCell ref="G18:J18"/>
    <mergeCell ref="K18:L18"/>
    <mergeCell ref="B13:D13"/>
    <mergeCell ref="B14:D14"/>
    <mergeCell ref="K14:L14"/>
    <mergeCell ref="B15:D15"/>
    <mergeCell ref="K15:L15"/>
    <mergeCell ref="B16:C16"/>
    <mergeCell ref="G16:J16"/>
    <mergeCell ref="K16:L16"/>
    <mergeCell ref="B10:D10"/>
    <mergeCell ref="G10:L10"/>
    <mergeCell ref="B11:D11"/>
    <mergeCell ref="G11:G13"/>
    <mergeCell ref="H11:H13"/>
    <mergeCell ref="I11:I12"/>
    <mergeCell ref="J11:J12"/>
    <mergeCell ref="K11:K12"/>
    <mergeCell ref="L11:L12"/>
    <mergeCell ref="B12:D12"/>
    <mergeCell ref="B8:E8"/>
    <mergeCell ref="G8:J8"/>
    <mergeCell ref="K8:L8"/>
    <mergeCell ref="B9:D9"/>
    <mergeCell ref="G9:J9"/>
    <mergeCell ref="K9:L9"/>
    <mergeCell ref="A1:J1"/>
    <mergeCell ref="K1:L1"/>
    <mergeCell ref="A2:L2"/>
    <mergeCell ref="A3:L3"/>
    <mergeCell ref="A4:L4"/>
    <mergeCell ref="B6:D6"/>
    <mergeCell ref="F6:F7"/>
    <mergeCell ref="G6:J7"/>
    <mergeCell ref="B7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CC49-0BBA-4067-8FD8-9D10D8D5EAA6}">
  <dimension ref="A1:AX26"/>
  <sheetViews>
    <sheetView tabSelected="1" workbookViewId="0">
      <selection activeCell="T16" sqref="T16"/>
    </sheetView>
  </sheetViews>
  <sheetFormatPr defaultColWidth="9.140625" defaultRowHeight="12.75" x14ac:dyDescent="0.25"/>
  <cols>
    <col min="1" max="1" width="9.140625" style="127"/>
    <col min="2" max="2" width="9.85546875" style="127" bestFit="1" customWidth="1"/>
    <col min="3" max="3" width="17.140625" style="127" customWidth="1"/>
    <col min="4" max="4" width="21.28515625" style="127" customWidth="1"/>
    <col min="5" max="5" width="14" style="127" customWidth="1"/>
    <col min="6" max="6" width="13.140625" style="127" customWidth="1"/>
    <col min="7" max="7" width="12.28515625" style="127" customWidth="1"/>
    <col min="8" max="8" width="12.140625" style="127" bestFit="1" customWidth="1"/>
    <col min="9" max="9" width="9.85546875" style="127" customWidth="1"/>
    <col min="10" max="10" width="12" style="127" customWidth="1"/>
    <col min="11" max="11" width="11.140625" style="127" customWidth="1"/>
    <col min="12" max="12" width="10.5703125" style="127" customWidth="1"/>
    <col min="13" max="14" width="14.42578125" style="127" customWidth="1"/>
    <col min="15" max="15" width="10.85546875" style="127" customWidth="1"/>
    <col min="16" max="16" width="10.7109375" style="127" customWidth="1"/>
    <col min="17" max="17" width="15.42578125" style="127" customWidth="1"/>
    <col min="18" max="18" width="10.5703125" style="127" customWidth="1"/>
    <col min="19" max="19" width="12.5703125" style="127" customWidth="1"/>
    <col min="20" max="20" width="11.140625" style="127" bestFit="1" customWidth="1"/>
    <col min="21" max="16384" width="9.140625" style="127"/>
  </cols>
  <sheetData>
    <row r="1" spans="1:36" s="122" customFormat="1" ht="26.25" x14ac:dyDescent="0.25">
      <c r="A1" s="117"/>
      <c r="B1" s="117"/>
      <c r="C1" s="117"/>
      <c r="D1" s="118" t="s">
        <v>92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19"/>
      <c r="T1" s="120"/>
      <c r="U1" s="120"/>
      <c r="V1" s="120">
        <f>500*5*30</f>
        <v>75000</v>
      </c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19"/>
      <c r="AH1" s="119"/>
      <c r="AI1" s="119"/>
      <c r="AJ1" s="121"/>
    </row>
    <row r="2" spans="1:36" s="125" customFormat="1" ht="18" x14ac:dyDescent="0.25">
      <c r="A2" s="120"/>
      <c r="B2" s="120"/>
      <c r="C2" s="120"/>
      <c r="D2" s="118" t="s">
        <v>93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19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3"/>
      <c r="AG2" s="124"/>
      <c r="AH2" s="124"/>
      <c r="AI2" s="124"/>
      <c r="AJ2" s="121"/>
    </row>
    <row r="3" spans="1:36" s="125" customFormat="1" ht="18" x14ac:dyDescent="0.25">
      <c r="A3" s="120"/>
      <c r="B3" s="120"/>
      <c r="C3" s="120"/>
      <c r="D3" s="118" t="s">
        <v>94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20"/>
      <c r="S3" s="119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3"/>
      <c r="AG3" s="124"/>
      <c r="AH3" s="124"/>
      <c r="AI3" s="124"/>
      <c r="AJ3" s="121"/>
    </row>
    <row r="4" spans="1:36" ht="28.15" customHeight="1" x14ac:dyDescent="0.25">
      <c r="A4" s="126"/>
      <c r="B4" s="126"/>
      <c r="C4" s="126"/>
      <c r="D4" s="126" t="s">
        <v>95</v>
      </c>
      <c r="E4" s="126" t="s">
        <v>16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8"/>
    </row>
    <row r="5" spans="1:36" ht="18" x14ac:dyDescent="0.25">
      <c r="A5" s="129"/>
      <c r="B5" s="130"/>
      <c r="C5" s="131"/>
      <c r="D5" s="129" t="s">
        <v>96</v>
      </c>
      <c r="E5" s="132" t="s">
        <v>97</v>
      </c>
      <c r="G5" s="130"/>
      <c r="H5" s="133" t="s">
        <v>98</v>
      </c>
      <c r="I5" s="133"/>
      <c r="J5" s="133" t="s">
        <v>33</v>
      </c>
      <c r="K5" s="133"/>
      <c r="L5" s="133"/>
      <c r="M5" s="130"/>
      <c r="N5" s="130"/>
      <c r="O5" s="130"/>
      <c r="P5" s="130"/>
      <c r="Q5" s="130"/>
      <c r="R5" s="134"/>
      <c r="S5" s="134"/>
      <c r="T5" s="134"/>
      <c r="U5" s="134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25"/>
    </row>
    <row r="6" spans="1:36" ht="22.5" customHeight="1" x14ac:dyDescent="0.25">
      <c r="A6" s="135" t="s">
        <v>99</v>
      </c>
      <c r="B6" s="135" t="s">
        <v>100</v>
      </c>
      <c r="C6" s="135" t="s">
        <v>101</v>
      </c>
      <c r="D6" s="135" t="s">
        <v>102</v>
      </c>
      <c r="E6" s="136" t="s">
        <v>103</v>
      </c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</row>
    <row r="7" spans="1:36" ht="29.25" customHeight="1" x14ac:dyDescent="0.25">
      <c r="A7" s="135"/>
      <c r="B7" s="135"/>
      <c r="C7" s="135"/>
      <c r="D7" s="135"/>
      <c r="E7" s="135" t="s">
        <v>104</v>
      </c>
      <c r="F7" s="136" t="s">
        <v>105</v>
      </c>
      <c r="G7" s="136"/>
      <c r="H7" s="136"/>
      <c r="I7" s="136"/>
      <c r="J7" s="136"/>
      <c r="K7" s="136"/>
      <c r="L7" s="136"/>
      <c r="M7" s="136" t="s">
        <v>106</v>
      </c>
      <c r="N7" s="136"/>
      <c r="O7" s="136"/>
      <c r="P7" s="136"/>
      <c r="Q7" s="136"/>
    </row>
    <row r="8" spans="1:36" s="141" customFormat="1" ht="36" x14ac:dyDescent="0.25">
      <c r="A8" s="137"/>
      <c r="B8" s="137"/>
      <c r="C8" s="137"/>
      <c r="D8" s="137"/>
      <c r="E8" s="135"/>
      <c r="F8" s="138" t="s">
        <v>107</v>
      </c>
      <c r="G8" s="138" t="s">
        <v>108</v>
      </c>
      <c r="H8" s="139" t="s">
        <v>109</v>
      </c>
      <c r="I8" s="140" t="s">
        <v>110</v>
      </c>
      <c r="J8" s="139" t="s">
        <v>111</v>
      </c>
      <c r="K8" s="138" t="s">
        <v>112</v>
      </c>
      <c r="L8" s="138" t="s">
        <v>113</v>
      </c>
      <c r="M8" s="138" t="s">
        <v>107</v>
      </c>
      <c r="N8" s="138" t="s">
        <v>108</v>
      </c>
      <c r="O8" s="139" t="s">
        <v>109</v>
      </c>
      <c r="P8" s="138" t="s">
        <v>110</v>
      </c>
      <c r="Q8" s="138" t="s">
        <v>114</v>
      </c>
    </row>
    <row r="9" spans="1:36" s="151" customFormat="1" ht="42.75" x14ac:dyDescent="0.25">
      <c r="A9" s="142">
        <v>1</v>
      </c>
      <c r="B9" s="143" t="s">
        <v>7</v>
      </c>
      <c r="C9" s="144">
        <v>5736007</v>
      </c>
      <c r="D9" s="145" t="s">
        <v>115</v>
      </c>
      <c r="E9" s="143" t="s">
        <v>39</v>
      </c>
      <c r="F9" s="146">
        <v>791.7</v>
      </c>
      <c r="G9" s="146">
        <v>726.8</v>
      </c>
      <c r="H9" s="146">
        <f>F9-G9</f>
        <v>64.900000000000091</v>
      </c>
      <c r="I9" s="147">
        <v>1</v>
      </c>
      <c r="J9" s="148">
        <f t="shared" ref="J9" si="0">H9*I9</f>
        <v>64.900000000000091</v>
      </c>
      <c r="K9" s="149">
        <v>1.78</v>
      </c>
      <c r="L9" s="146">
        <v>0.89</v>
      </c>
      <c r="M9" s="146">
        <v>2286.9</v>
      </c>
      <c r="N9" s="146">
        <v>1976.1</v>
      </c>
      <c r="O9" s="146">
        <f t="shared" ref="O9" si="1">M9-N9</f>
        <v>310.80000000000018</v>
      </c>
      <c r="P9" s="147">
        <v>1</v>
      </c>
      <c r="Q9" s="150">
        <f>O9*P9</f>
        <v>310.80000000000018</v>
      </c>
    </row>
    <row r="10" spans="1:36" s="151" customFormat="1" ht="48" customHeight="1" x14ac:dyDescent="0.25">
      <c r="B10" s="152"/>
      <c r="D10" s="153"/>
      <c r="E10" s="154"/>
      <c r="F10" s="155"/>
      <c r="G10" s="155"/>
      <c r="H10" s="155"/>
      <c r="I10" s="156"/>
      <c r="J10" s="157"/>
      <c r="K10" s="158"/>
      <c r="L10" s="159"/>
      <c r="M10" s="155" t="s">
        <v>116</v>
      </c>
      <c r="N10" s="155"/>
      <c r="O10" s="155"/>
      <c r="Q10" s="160"/>
      <c r="R10" s="152"/>
      <c r="S10" s="155"/>
      <c r="T10" s="155"/>
      <c r="U10" s="159"/>
      <c r="V10" s="152"/>
      <c r="Y10" s="155"/>
      <c r="Z10" s="155"/>
      <c r="AA10" s="159"/>
      <c r="AC10" s="161"/>
      <c r="AD10" s="152"/>
      <c r="AE10" s="155"/>
      <c r="AF10" s="155"/>
      <c r="AG10" s="159"/>
      <c r="AI10" s="162"/>
    </row>
    <row r="11" spans="1:36" s="151" customFormat="1" ht="34.5" customHeight="1" x14ac:dyDescent="0.25">
      <c r="B11" s="152"/>
      <c r="D11" s="153"/>
      <c r="E11" s="163" t="s">
        <v>117</v>
      </c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5"/>
      <c r="R11" s="152"/>
      <c r="S11" s="155"/>
      <c r="T11" s="155"/>
      <c r="U11" s="159"/>
      <c r="V11" s="152"/>
      <c r="Y11" s="155"/>
      <c r="Z11" s="155"/>
      <c r="AA11" s="159"/>
      <c r="AC11" s="161"/>
      <c r="AD11" s="152"/>
      <c r="AE11" s="155"/>
      <c r="AF11" s="155"/>
      <c r="AG11" s="159"/>
      <c r="AI11" s="162"/>
    </row>
    <row r="12" spans="1:36" s="151" customFormat="1" ht="30.75" customHeight="1" x14ac:dyDescent="0.25">
      <c r="B12" s="152"/>
      <c r="D12" s="153"/>
      <c r="E12" s="137" t="s">
        <v>104</v>
      </c>
      <c r="F12" s="136" t="s">
        <v>118</v>
      </c>
      <c r="G12" s="136"/>
      <c r="H12" s="136"/>
      <c r="I12" s="136"/>
      <c r="J12" s="136"/>
      <c r="K12" s="136"/>
      <c r="L12" s="136"/>
      <c r="M12" s="136" t="s">
        <v>106</v>
      </c>
      <c r="N12" s="136"/>
      <c r="O12" s="136"/>
      <c r="P12" s="136"/>
      <c r="Q12" s="136"/>
      <c r="R12" s="152"/>
      <c r="S12" s="155"/>
      <c r="T12" s="155"/>
      <c r="U12" s="159"/>
      <c r="V12" s="152"/>
      <c r="Y12" s="155"/>
      <c r="Z12" s="155"/>
      <c r="AA12" s="159"/>
      <c r="AC12" s="161"/>
      <c r="AD12" s="152"/>
      <c r="AE12" s="155"/>
      <c r="AF12" s="155"/>
      <c r="AG12" s="159"/>
      <c r="AI12" s="162"/>
    </row>
    <row r="13" spans="1:36" s="151" customFormat="1" ht="36" x14ac:dyDescent="0.25">
      <c r="B13" s="152"/>
      <c r="D13" s="153"/>
      <c r="E13" s="166"/>
      <c r="F13" s="138" t="s">
        <v>107</v>
      </c>
      <c r="G13" s="138" t="s">
        <v>108</v>
      </c>
      <c r="H13" s="139" t="s">
        <v>109</v>
      </c>
      <c r="I13" s="138" t="s">
        <v>110</v>
      </c>
      <c r="J13" s="139" t="s">
        <v>111</v>
      </c>
      <c r="K13" s="139" t="s">
        <v>112</v>
      </c>
      <c r="L13" s="139" t="s">
        <v>113</v>
      </c>
      <c r="M13" s="138" t="s">
        <v>107</v>
      </c>
      <c r="N13" s="138" t="s">
        <v>108</v>
      </c>
      <c r="O13" s="139" t="s">
        <v>109</v>
      </c>
      <c r="P13" s="139" t="s">
        <v>110</v>
      </c>
      <c r="Q13" s="138" t="s">
        <v>114</v>
      </c>
      <c r="R13" s="152"/>
      <c r="S13" s="155"/>
      <c r="T13" s="155"/>
      <c r="U13" s="159"/>
      <c r="V13" s="152"/>
      <c r="Y13" s="155"/>
      <c r="Z13" s="155"/>
      <c r="AA13" s="159"/>
      <c r="AC13" s="161"/>
      <c r="AD13" s="152"/>
      <c r="AE13" s="155"/>
      <c r="AF13" s="155"/>
      <c r="AG13" s="159"/>
      <c r="AI13" s="162"/>
    </row>
    <row r="14" spans="1:36" s="151" customFormat="1" ht="20.25" x14ac:dyDescent="0.25">
      <c r="B14" s="152"/>
      <c r="D14" s="153"/>
      <c r="E14" s="143" t="s">
        <v>39</v>
      </c>
      <c r="F14" s="146">
        <f>F9</f>
        <v>791.7</v>
      </c>
      <c r="G14" s="146">
        <f>G9</f>
        <v>726.8</v>
      </c>
      <c r="H14" s="146">
        <f t="shared" ref="H14" si="2">F14-G14</f>
        <v>64.900000000000091</v>
      </c>
      <c r="I14" s="147">
        <v>1</v>
      </c>
      <c r="J14" s="167">
        <f t="shared" ref="J14" si="3">H14*I14</f>
        <v>64.900000000000091</v>
      </c>
      <c r="K14" s="149">
        <f>K9</f>
        <v>1.78</v>
      </c>
      <c r="L14" s="146">
        <f>L9</f>
        <v>0.89</v>
      </c>
      <c r="M14" s="146">
        <f>M9</f>
        <v>2286.9</v>
      </c>
      <c r="N14" s="146">
        <f>N9</f>
        <v>1976.1</v>
      </c>
      <c r="O14" s="146">
        <f t="shared" ref="O14" si="4">M14-N14</f>
        <v>310.80000000000018</v>
      </c>
      <c r="P14" s="147">
        <v>1</v>
      </c>
      <c r="Q14" s="167">
        <f t="shared" ref="Q14" si="5">O14*P14</f>
        <v>310.80000000000018</v>
      </c>
      <c r="R14" s="152"/>
      <c r="S14" s="155"/>
      <c r="T14" s="155"/>
      <c r="U14" s="159"/>
      <c r="V14" s="152"/>
      <c r="Y14" s="155"/>
      <c r="Z14" s="155"/>
      <c r="AA14" s="159"/>
      <c r="AC14" s="161"/>
      <c r="AD14" s="152"/>
      <c r="AE14" s="155"/>
      <c r="AF14" s="155"/>
      <c r="AG14" s="159"/>
      <c r="AI14" s="162"/>
    </row>
    <row r="15" spans="1:36" s="151" customFormat="1" ht="27" customHeight="1" x14ac:dyDescent="0.25">
      <c r="B15" s="152"/>
      <c r="D15" s="153"/>
      <c r="E15" s="152"/>
      <c r="F15" s="155"/>
      <c r="G15" s="155"/>
      <c r="H15" s="155"/>
      <c r="I15" s="156"/>
      <c r="J15" s="157"/>
      <c r="K15" s="158"/>
      <c r="L15" s="159"/>
      <c r="M15" s="155"/>
      <c r="N15" s="155"/>
      <c r="O15" s="155"/>
      <c r="Q15" s="152"/>
      <c r="R15" s="152"/>
      <c r="S15" s="155"/>
      <c r="T15" s="155"/>
      <c r="U15" s="159"/>
      <c r="V15" s="152"/>
      <c r="Y15" s="155"/>
      <c r="Z15" s="155"/>
      <c r="AA15" s="159"/>
      <c r="AC15" s="161"/>
      <c r="AD15" s="152"/>
      <c r="AE15" s="155"/>
      <c r="AF15" s="155"/>
      <c r="AG15" s="159"/>
      <c r="AI15" s="162"/>
    </row>
    <row r="16" spans="1:36" s="151" customFormat="1" ht="29.25" customHeight="1" x14ac:dyDescent="0.25">
      <c r="B16" s="152"/>
      <c r="D16" s="153"/>
      <c r="E16" s="163" t="s">
        <v>119</v>
      </c>
      <c r="F16" s="164"/>
      <c r="G16" s="164"/>
      <c r="H16" s="164"/>
      <c r="I16" s="164"/>
      <c r="J16" s="165"/>
      <c r="K16" s="158"/>
      <c r="L16" s="159"/>
      <c r="M16" s="155"/>
      <c r="N16" s="155"/>
      <c r="O16" s="155"/>
      <c r="Q16" s="152"/>
      <c r="R16" s="152"/>
      <c r="S16" s="155"/>
      <c r="T16" s="155"/>
      <c r="U16" s="159"/>
      <c r="V16" s="152"/>
      <c r="Y16" s="155"/>
      <c r="Z16" s="155"/>
      <c r="AA16" s="159"/>
      <c r="AC16" s="161"/>
      <c r="AD16" s="152"/>
      <c r="AE16" s="155"/>
      <c r="AF16" s="155"/>
      <c r="AG16" s="159"/>
      <c r="AI16" s="162"/>
    </row>
    <row r="17" spans="1:50" s="151" customFormat="1" ht="36" x14ac:dyDescent="0.25">
      <c r="B17" s="152"/>
      <c r="D17" s="153"/>
      <c r="E17" s="168" t="s">
        <v>104</v>
      </c>
      <c r="F17" s="138" t="s">
        <v>107</v>
      </c>
      <c r="G17" s="138" t="s">
        <v>108</v>
      </c>
      <c r="H17" s="168" t="s">
        <v>109</v>
      </c>
      <c r="I17" s="169" t="s">
        <v>110</v>
      </c>
      <c r="J17" s="168" t="s">
        <v>120</v>
      </c>
      <c r="K17" s="158"/>
      <c r="L17" s="159"/>
      <c r="M17" s="155"/>
      <c r="N17" s="155"/>
      <c r="O17" s="155"/>
      <c r="Q17" s="152"/>
      <c r="R17" s="152"/>
      <c r="S17" s="155"/>
      <c r="T17" s="155"/>
      <c r="U17" s="159"/>
      <c r="V17" s="152"/>
      <c r="Y17" s="155"/>
      <c r="Z17" s="155"/>
      <c r="AA17" s="159"/>
      <c r="AC17" s="161"/>
      <c r="AD17" s="152"/>
      <c r="AE17" s="155"/>
      <c r="AF17" s="155"/>
      <c r="AG17" s="159"/>
      <c r="AI17" s="162"/>
    </row>
    <row r="18" spans="1:50" s="151" customFormat="1" ht="65.25" customHeight="1" x14ac:dyDescent="0.25">
      <c r="B18" s="152"/>
      <c r="D18" s="153"/>
      <c r="E18" s="143">
        <v>69951350</v>
      </c>
      <c r="F18" s="170">
        <v>2755.9</v>
      </c>
      <c r="G18" s="170">
        <v>2383</v>
      </c>
      <c r="H18" s="170">
        <f t="shared" ref="H18" si="6">F18-G18</f>
        <v>372.90000000000009</v>
      </c>
      <c r="I18" s="171">
        <v>1</v>
      </c>
      <c r="J18" s="172">
        <f t="shared" ref="J18" si="7">H18*I18</f>
        <v>372.90000000000009</v>
      </c>
      <c r="K18" s="158"/>
      <c r="L18" s="159"/>
      <c r="M18" s="155"/>
      <c r="N18" s="155"/>
      <c r="O18" s="155"/>
      <c r="Q18" s="152"/>
      <c r="R18" s="152"/>
      <c r="S18" s="155"/>
      <c r="T18" s="155"/>
      <c r="U18" s="159"/>
      <c r="V18" s="152"/>
      <c r="Y18" s="155"/>
      <c r="Z18" s="155"/>
      <c r="AA18" s="159"/>
      <c r="AC18" s="161"/>
      <c r="AD18" s="152"/>
      <c r="AE18" s="155"/>
      <c r="AF18" s="155"/>
      <c r="AG18" s="159"/>
      <c r="AI18" s="162"/>
    </row>
    <row r="19" spans="1:50" s="151" customFormat="1" ht="29.25" customHeight="1" x14ac:dyDescent="0.25">
      <c r="B19" s="152"/>
      <c r="D19" s="153"/>
      <c r="E19" s="152"/>
      <c r="F19" s="155"/>
      <c r="G19" s="155"/>
      <c r="H19" s="155"/>
      <c r="I19" s="156"/>
      <c r="J19" s="157"/>
      <c r="K19" s="158"/>
      <c r="L19" s="159"/>
      <c r="M19" s="155"/>
      <c r="N19" s="155"/>
      <c r="O19" s="155"/>
      <c r="Q19" s="152"/>
      <c r="R19" s="152"/>
      <c r="S19" s="155"/>
      <c r="T19" s="155"/>
      <c r="U19" s="159"/>
      <c r="V19" s="152"/>
      <c r="Y19" s="155"/>
      <c r="Z19" s="155"/>
      <c r="AA19" s="159"/>
      <c r="AC19" s="161"/>
      <c r="AD19" s="152"/>
      <c r="AE19" s="155"/>
      <c r="AF19" s="155"/>
      <c r="AG19" s="159"/>
      <c r="AI19" s="162"/>
    </row>
    <row r="20" spans="1:50" ht="14.25" x14ac:dyDescent="0.25">
      <c r="D20" s="173" t="s">
        <v>121</v>
      </c>
      <c r="E20" s="174" t="s">
        <v>122</v>
      </c>
      <c r="K20" s="175"/>
      <c r="L20" s="175"/>
      <c r="T20" s="176"/>
      <c r="U20" s="134"/>
      <c r="AC20" s="177"/>
    </row>
    <row r="21" spans="1:50" ht="14.25" x14ac:dyDescent="0.25">
      <c r="E21" s="174" t="s">
        <v>123</v>
      </c>
      <c r="U21" s="134"/>
      <c r="AF21" s="178"/>
    </row>
    <row r="22" spans="1:50" ht="14.25" x14ac:dyDescent="0.25">
      <c r="E22" s="174" t="s">
        <v>124</v>
      </c>
      <c r="U22" s="134"/>
    </row>
    <row r="23" spans="1:50" ht="29.25" customHeight="1" x14ac:dyDescent="0.25">
      <c r="E23" s="134"/>
      <c r="S23" s="179" t="s">
        <v>125</v>
      </c>
      <c r="T23" s="179"/>
      <c r="U23" s="179"/>
      <c r="V23" s="128"/>
    </row>
    <row r="24" spans="1:50" x14ac:dyDescent="0.25">
      <c r="P24" s="134"/>
      <c r="AL24" s="127" t="e">
        <f>#REF!+#REF!+#REF!</f>
        <v>#REF!</v>
      </c>
    </row>
    <row r="25" spans="1:50" s="182" customFormat="1" ht="13.5" x14ac:dyDescent="0.25">
      <c r="A25" s="180" t="s">
        <v>126</v>
      </c>
      <c r="B25" s="180"/>
      <c r="C25" s="180"/>
      <c r="D25" s="180"/>
      <c r="E25" s="181" t="s">
        <v>127</v>
      </c>
      <c r="F25" s="181"/>
      <c r="G25" s="181"/>
      <c r="H25" s="181"/>
      <c r="I25" s="181"/>
      <c r="J25" s="181" t="s">
        <v>128</v>
      </c>
      <c r="K25" s="181"/>
      <c r="L25" s="181"/>
      <c r="M25" s="181"/>
      <c r="N25" s="181" t="s">
        <v>129</v>
      </c>
      <c r="O25" s="181"/>
      <c r="P25" s="181"/>
      <c r="Q25" s="181"/>
      <c r="R25" s="181" t="s">
        <v>130</v>
      </c>
      <c r="S25" s="181"/>
      <c r="T25" s="181"/>
      <c r="U25" s="181"/>
      <c r="W25" s="180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</row>
    <row r="26" spans="1:50" s="182" customFormat="1" ht="13.5" x14ac:dyDescent="0.25">
      <c r="A26" s="180" t="s">
        <v>131</v>
      </c>
      <c r="B26" s="180"/>
      <c r="C26" s="180"/>
      <c r="D26" s="180"/>
      <c r="E26" s="181" t="s">
        <v>131</v>
      </c>
      <c r="F26" s="181"/>
      <c r="G26" s="181"/>
      <c r="H26" s="181"/>
      <c r="I26" s="181"/>
      <c r="J26" s="181" t="s">
        <v>132</v>
      </c>
      <c r="K26" s="181"/>
      <c r="L26" s="181"/>
      <c r="M26" s="181"/>
      <c r="N26" s="181" t="s">
        <v>132</v>
      </c>
      <c r="O26" s="181"/>
      <c r="P26" s="181"/>
      <c r="Q26" s="181"/>
      <c r="R26" s="181" t="s">
        <v>132</v>
      </c>
      <c r="S26" s="181"/>
      <c r="T26" s="181"/>
      <c r="U26" s="181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 t="e">
        <f>AL24+'[1]April-2020 (LT)'!Q59</f>
        <v>#REF!</v>
      </c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</row>
  </sheetData>
  <mergeCells count="27">
    <mergeCell ref="E26:I26"/>
    <mergeCell ref="J26:M26"/>
    <mergeCell ref="N26:Q26"/>
    <mergeCell ref="R26:U26"/>
    <mergeCell ref="E16:J16"/>
    <mergeCell ref="S23:U23"/>
    <mergeCell ref="E25:I25"/>
    <mergeCell ref="J25:M25"/>
    <mergeCell ref="N25:Q25"/>
    <mergeCell ref="R25:U25"/>
    <mergeCell ref="E7:E8"/>
    <mergeCell ref="F7:L7"/>
    <mergeCell ref="M7:Q7"/>
    <mergeCell ref="E11:Q11"/>
    <mergeCell ref="E12:E13"/>
    <mergeCell ref="F12:L12"/>
    <mergeCell ref="M12:Q12"/>
    <mergeCell ref="D1:Q1"/>
    <mergeCell ref="D2:Q2"/>
    <mergeCell ref="D3:Q3"/>
    <mergeCell ref="H5:I5"/>
    <mergeCell ref="J5:L5"/>
    <mergeCell ref="A6:A8"/>
    <mergeCell ref="B6:B8"/>
    <mergeCell ref="C6:C8"/>
    <mergeCell ref="D6:D8"/>
    <mergeCell ref="E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BGL22461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2025-04-05T09:31:51Z</dcterms:modified>
</cp:coreProperties>
</file>