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Infinity\"/>
    </mc:Choice>
  </mc:AlternateContent>
  <xr:revisionPtr revIDLastSave="0" documentId="13_ncr:1_{B9EEF9AF-F10A-4033-99D1-944770D2C3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 (2)" sheetId="2" r:id="rId1"/>
  </sheets>
  <definedNames>
    <definedName name="_xlnm._FilterDatabase" localSheetId="0" hidden="1">'sheet1 (2)'!$A$44:$AG$56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7" i="2" l="1"/>
  <c r="Z55" i="2"/>
  <c r="Z56" i="2"/>
  <c r="U57" i="2"/>
  <c r="R57" i="2"/>
  <c r="Z57" i="2" l="1"/>
  <c r="R56" i="2" l="1"/>
  <c r="U56" i="2" s="1"/>
  <c r="R55" i="2"/>
  <c r="R54" i="2"/>
  <c r="U54" i="2" s="1"/>
  <c r="Z54" i="2" s="1"/>
  <c r="R53" i="2"/>
  <c r="U53" i="2" s="1"/>
  <c r="Z53" i="2" s="1"/>
  <c r="R52" i="2"/>
  <c r="U52" i="2" s="1"/>
  <c r="Z52" i="2" s="1"/>
  <c r="S51" i="2"/>
  <c r="R51" i="2"/>
  <c r="U51" i="2" s="1"/>
  <c r="Z51" i="2" s="1"/>
  <c r="R50" i="2"/>
  <c r="U50" i="2" s="1"/>
  <c r="Z50" i="2" s="1"/>
  <c r="R49" i="2"/>
  <c r="U49" i="2" s="1"/>
  <c r="Z49" i="2" s="1"/>
  <c r="U48" i="2"/>
  <c r="Z48" i="2" s="1"/>
  <c r="R48" i="2"/>
  <c r="R47" i="2"/>
  <c r="U47" i="2" s="1"/>
  <c r="Z47" i="2" s="1"/>
  <c r="U46" i="2"/>
  <c r="Z46" i="2" s="1"/>
  <c r="R46" i="2"/>
  <c r="R45" i="2"/>
  <c r="U45" i="2" s="1"/>
  <c r="Z45" i="2" s="1"/>
  <c r="R44" i="2"/>
  <c r="U44" i="2" s="1"/>
  <c r="Z44" i="2" s="1"/>
  <c r="R43" i="2"/>
  <c r="U43" i="2" s="1"/>
  <c r="Z43" i="2" s="1"/>
  <c r="R42" i="2"/>
  <c r="U42" i="2" s="1"/>
  <c r="Z42" i="2" s="1"/>
  <c r="R41" i="2"/>
  <c r="U41" i="2" s="1"/>
  <c r="Z41" i="2" s="1"/>
  <c r="R40" i="2"/>
  <c r="U40" i="2" s="1"/>
  <c r="Z40" i="2" s="1"/>
  <c r="R39" i="2"/>
  <c r="U39" i="2" s="1"/>
  <c r="Z39" i="2" s="1"/>
  <c r="R38" i="2"/>
  <c r="U38" i="2" s="1"/>
  <c r="Z38" i="2" s="1"/>
  <c r="R37" i="2"/>
  <c r="U37" i="2" s="1"/>
  <c r="Z37" i="2" s="1"/>
  <c r="R36" i="2"/>
  <c r="U36" i="2" s="1"/>
  <c r="Z36" i="2" s="1"/>
  <c r="R35" i="2"/>
  <c r="U35" i="2" s="1"/>
  <c r="Z35" i="2" s="1"/>
  <c r="R34" i="2"/>
  <c r="U34" i="2" s="1"/>
  <c r="Z34" i="2" s="1"/>
  <c r="R33" i="2"/>
  <c r="U33" i="2" s="1"/>
  <c r="Z33" i="2" s="1"/>
  <c r="R32" i="2"/>
  <c r="U32" i="2" s="1"/>
  <c r="Z32" i="2" s="1"/>
  <c r="R31" i="2"/>
  <c r="U31" i="2" s="1"/>
  <c r="Z31" i="2" s="1"/>
  <c r="R30" i="2"/>
  <c r="U30" i="2" s="1"/>
  <c r="Z30" i="2" s="1"/>
  <c r="R29" i="2"/>
  <c r="U29" i="2" s="1"/>
  <c r="Z29" i="2" s="1"/>
  <c r="R28" i="2"/>
  <c r="U28" i="2" s="1"/>
  <c r="Z28" i="2" s="1"/>
  <c r="R27" i="2"/>
  <c r="U27" i="2" s="1"/>
  <c r="Z27" i="2" s="1"/>
  <c r="R26" i="2"/>
  <c r="U26" i="2" s="1"/>
  <c r="Z26" i="2" s="1"/>
  <c r="R25" i="2"/>
  <c r="U25" i="2" s="1"/>
  <c r="Z25" i="2" s="1"/>
  <c r="R24" i="2"/>
  <c r="U24" i="2" s="1"/>
  <c r="Z24" i="2" s="1"/>
  <c r="R23" i="2"/>
  <c r="U23" i="2" s="1"/>
  <c r="Z23" i="2" s="1"/>
  <c r="R22" i="2"/>
  <c r="U22" i="2" s="1"/>
  <c r="Z22" i="2" s="1"/>
  <c r="R21" i="2"/>
  <c r="U21" i="2" s="1"/>
  <c r="Z21" i="2" s="1"/>
  <c r="R20" i="2"/>
  <c r="U20" i="2" s="1"/>
  <c r="Z20" i="2" s="1"/>
  <c r="R19" i="2"/>
  <c r="U19" i="2" s="1"/>
  <c r="Z19" i="2" s="1"/>
  <c r="R18" i="2"/>
  <c r="U18" i="2" s="1"/>
  <c r="Z18" i="2" s="1"/>
  <c r="R17" i="2"/>
  <c r="U17" i="2" s="1"/>
  <c r="Z17" i="2" s="1"/>
  <c r="U16" i="2"/>
  <c r="Z16" i="2" s="1"/>
  <c r="R16" i="2"/>
  <c r="R15" i="2"/>
  <c r="U15" i="2" s="1"/>
  <c r="Z15" i="2" s="1"/>
  <c r="R14" i="2"/>
  <c r="U14" i="2" s="1"/>
  <c r="Z14" i="2" s="1"/>
  <c r="R13" i="2"/>
  <c r="U13" i="2" s="1"/>
  <c r="Z13" i="2" s="1"/>
  <c r="R12" i="2"/>
  <c r="U12" i="2" s="1"/>
  <c r="Z12" i="2" s="1"/>
  <c r="R11" i="2"/>
  <c r="U11" i="2" s="1"/>
  <c r="Z11" i="2" s="1"/>
  <c r="R10" i="2"/>
  <c r="U10" i="2" s="1"/>
  <c r="Z10" i="2" s="1"/>
  <c r="R9" i="2"/>
  <c r="U9" i="2" s="1"/>
  <c r="U55" i="2" l="1"/>
  <c r="Z9" i="2"/>
</calcChain>
</file>

<file path=xl/sharedStrings.xml><?xml version="1.0" encoding="utf-8"?>
<sst xmlns="http://schemas.openxmlformats.org/spreadsheetml/2006/main" count="571" uniqueCount="203">
  <si>
    <t>Bangalore Electricity Supply Company Limited (BESCOM)</t>
  </si>
  <si>
    <t>Energy Audit Feeder Wise Report</t>
  </si>
  <si>
    <t>Report for the Period from 01-Feb-2025 to 28-Feb-2025</t>
  </si>
  <si>
    <t xml:space="preserve">Generated By: </t>
  </si>
  <si>
    <t>PUSHPALATHA NS</t>
  </si>
  <si>
    <t xml:space="preserve">Generated On: </t>
  </si>
  <si>
    <t>01-03-2025 10:23:58</t>
  </si>
  <si>
    <t>Sub-Division:</t>
  </si>
  <si>
    <t>RAMANAGARA RURAL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</si>
  <si>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</si>
  <si>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</si>
  <si>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</si>
  <si>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</si>
  <si>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</si>
  <si>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</si>
  <si>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</si>
  <si>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</si>
  <si>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</si>
  <si>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</si>
  <si>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</si>
  <si>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</si>
  <si>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</si>
  <si>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</si>
  <si>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</si>
  <si>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</si>
  <si>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</si>
  <si>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</si>
  <si>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</si>
  <si>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</si>
  <si>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</si>
  <si>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</si>
  <si>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</si>
  <si>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</si>
  <si>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</si>
  <si>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</si>
  <si>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</si>
  <si>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</si>
  <si>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</si>
  <si>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</si>
  <si>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</si>
  <si>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</si>
  <si>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</si>
  <si>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</si>
  <si>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</si>
  <si>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</si>
  <si>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</si>
  <si>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</si>
  <si>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</si>
  <si>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</si>
  <si>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</si>
  <si>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</si>
  <si>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</si>
  <si>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</si>
  <si>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</si>
  <si>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</si>
  <si>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</si>
  <si>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</si>
  <si>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</si>
  <si>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</si>
  <si>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</si>
  <si>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</si>
  <si>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</si>
  <si>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</si>
  <si>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</si>
  <si>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</si>
  <si>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T AND D LOSS X=(T-W/T)*101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</si>
  <si>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</si>
  <si>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</si>
  <si>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</si>
  <si>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</si>
  <si>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</si>
  <si>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</si>
  <si>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</si>
  <si>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RAMANAGAR</t>
  </si>
  <si>
    <t>JALAMANGALA_66</t>
  </si>
  <si>
    <t>F04-AKKUR</t>
  </si>
  <si>
    <t>AGRI</t>
  </si>
  <si>
    <t>1220103903010103</t>
  </si>
  <si>
    <t>SHIVANHALLI_66</t>
  </si>
  <si>
    <t>F01-ANKANAHALLI</t>
  </si>
  <si>
    <t>1220103905010101</t>
  </si>
  <si>
    <t>MELLAHALLI_66</t>
  </si>
  <si>
    <t>F04-ANKANAHALLI</t>
  </si>
  <si>
    <t>1220103904010103</t>
  </si>
  <si>
    <t>CHIKKA_GANGANVADI_66</t>
  </si>
  <si>
    <t>F04-B.S.DODDI</t>
  </si>
  <si>
    <t>1220103902010103</t>
  </si>
  <si>
    <t>F03-BANNIKUPPE</t>
  </si>
  <si>
    <t>1220103905010103</t>
  </si>
  <si>
    <t>F02-HARISANDRA</t>
  </si>
  <si>
    <t>1220103904010101</t>
  </si>
  <si>
    <t>F03-JALAMANGALA</t>
  </si>
  <si>
    <t>1220103903010102</t>
  </si>
  <si>
    <t>F02-KADANKUPPE</t>
  </si>
  <si>
    <t>1220103905010102</t>
  </si>
  <si>
    <t>F02-KANVA</t>
  </si>
  <si>
    <t>1220103903010101</t>
  </si>
  <si>
    <t>KUTAGALLU_66</t>
  </si>
  <si>
    <t>F01-KUTAGALLU</t>
  </si>
  <si>
    <t>1220103901010101</t>
  </si>
  <si>
    <t>F06-RAMPURA</t>
  </si>
  <si>
    <t>1220103904020301</t>
  </si>
  <si>
    <t>F03-SHANUBHOGANAHALLI</t>
  </si>
  <si>
    <t>1220103901010102</t>
  </si>
  <si>
    <t>F08-SUGUNAHALLI</t>
  </si>
  <si>
    <t>1220103904020303</t>
  </si>
  <si>
    <t>F03-THIMMASANDRA</t>
  </si>
  <si>
    <t>1220103904010102</t>
  </si>
  <si>
    <t>F03-VIRUPASANDRA</t>
  </si>
  <si>
    <t>1220103902010102</t>
  </si>
  <si>
    <t>F05-AKKUR NJY</t>
  </si>
  <si>
    <t>NJY</t>
  </si>
  <si>
    <t>1220103902010104</t>
  </si>
  <si>
    <t>F11-LAKKASANDRA</t>
  </si>
  <si>
    <t>1220103904010105</t>
  </si>
  <si>
    <t>F05-PADARAHALLI</t>
  </si>
  <si>
    <t>1220103904010104</t>
  </si>
  <si>
    <t xml:space="preserve"> IP Billing not updated</t>
  </si>
  <si>
    <t>F02-DANAYAKANAPURA NJY</t>
  </si>
  <si>
    <t>1220103901010105</t>
  </si>
  <si>
    <t>F07-LAKSHMIPURA</t>
  </si>
  <si>
    <t>1220103904020302</t>
  </si>
  <si>
    <t>F05-KUNAMUDANAHALLI NJY</t>
  </si>
  <si>
    <t>1220103901010104</t>
  </si>
  <si>
    <t>F02-GOLLARADODDI</t>
  </si>
  <si>
    <t>1220103902010105</t>
  </si>
  <si>
    <t>F09-GUNGARAHALLI</t>
  </si>
  <si>
    <t>1220103904020305</t>
  </si>
  <si>
    <t>F06-KYSAPURA NJY</t>
  </si>
  <si>
    <t>1220103903010106</t>
  </si>
  <si>
    <t>F05-THADIKAVAGILU NJY</t>
  </si>
  <si>
    <t>1220103903010105</t>
  </si>
  <si>
    <t>F10-MADARASABARADODDI  NJY</t>
  </si>
  <si>
    <t>1220103904010107</t>
  </si>
  <si>
    <t>F07-LAKKOJANAHALLI NJY</t>
  </si>
  <si>
    <t>1220103905020302</t>
  </si>
  <si>
    <t>F06-KAVANAPURA NJY</t>
  </si>
  <si>
    <t>1220103905020301</t>
  </si>
  <si>
    <t>F05-SHIVANAHALLI NJY</t>
  </si>
  <si>
    <t>1220103905010106</t>
  </si>
  <si>
    <t>F09-KAVERIDODDI</t>
  </si>
  <si>
    <t>1220103905020303</t>
  </si>
  <si>
    <t>F10-TALAVADI</t>
  </si>
  <si>
    <t>1220103902020302</t>
  </si>
  <si>
    <t>F09-DODDAGANGAWADI NJY</t>
  </si>
  <si>
    <t>1220103902020301</t>
  </si>
  <si>
    <t>F08-CHIKKAGANGAWADI</t>
  </si>
  <si>
    <t>1220103902020303</t>
  </si>
  <si>
    <t>F08-YEREHALLI</t>
  </si>
  <si>
    <t>1220103901020302</t>
  </si>
  <si>
    <t>F07-KOOTAGAL YEREHALLI NJY</t>
  </si>
  <si>
    <t>1220103901020301</t>
  </si>
  <si>
    <t>RAMANAGARA URBAN</t>
  </si>
  <si>
    <t>RAMNAGAR_66</t>
  </si>
  <si>
    <t>F06-HUNUSENAHALLY</t>
  </si>
  <si>
    <t>1220102901020301</t>
  </si>
  <si>
    <t xml:space="preserve"> IP Billing not updated and Feeder owner is RMG USD, Feeder pertains to RMG RSD, but feeder not show in our Sub-division</t>
  </si>
  <si>
    <t>F04-INDUSTRIAL</t>
  </si>
  <si>
    <t>1220102901010103</t>
  </si>
  <si>
    <t>Feeder owner is RMG USD, Feeder pertains to RMG RSD, but feeder not show in our Sub-division</t>
  </si>
  <si>
    <t>KOTIPURA_220</t>
  </si>
  <si>
    <t>F04-S-P-W</t>
  </si>
  <si>
    <t>INDUSTRIAL</t>
  </si>
  <si>
    <t>1220102902010102</t>
  </si>
  <si>
    <t xml:space="preserve">wheeled energy not updated in meter sales &amp; Feeder owner is RMG USD, Feeder pertains to RMG RSD, but feeder not show in our Sub-division </t>
  </si>
  <si>
    <t>F02-HUNASANAHALLI NJY</t>
  </si>
  <si>
    <t>1220102902010103</t>
  </si>
  <si>
    <t>F15-ARKAVATHY NJY</t>
  </si>
  <si>
    <t>1220102901010110</t>
  </si>
  <si>
    <t>KANAKAPUR</t>
  </si>
  <si>
    <t>KANAKAPUR URBAN</t>
  </si>
  <si>
    <t>CHIKKENAHALLI_66</t>
  </si>
  <si>
    <t>F09-KOTAHALI</t>
  </si>
  <si>
    <t>1220301902010104</t>
  </si>
  <si>
    <t>Exported energy 60000 units to be entry and  IP Billing not updated and Feeder owner is KKP USD, Feeder pertains to RMG RSD, but feeder not show in our Sub-division</t>
  </si>
  <si>
    <t>F08-SRS-BETTA</t>
  </si>
  <si>
    <t>1220301902010103</t>
  </si>
  <si>
    <t xml:space="preserve"> IP Billing not updated and Feeder owner is KKP USD, Feeder pertains to RMG RSD, but feeder not show in our Sub-division</t>
  </si>
  <si>
    <t>F05-HULIKERE</t>
  </si>
  <si>
    <t>1220301902010102</t>
  </si>
  <si>
    <t>Imported energy 125000 units to be entry and  IP Billing not updated and Feeder owner is KKP USD, Feeder pertains to RMG RSD, but feeder not show in our Sub-division</t>
  </si>
  <si>
    <t>F06-VEERABHADRA NJY</t>
  </si>
  <si>
    <t>1220301902010112</t>
  </si>
  <si>
    <t>Feeder owner is KKP USD, Feeder pertains to RMG RSD, but feeder not show in our Sub-division</t>
  </si>
  <si>
    <t>BEVOORU</t>
  </si>
  <si>
    <t>DASHAVARA_66</t>
  </si>
  <si>
    <t>F06-MI KANVA</t>
  </si>
  <si>
    <t>LIFT IRRIGATION</t>
  </si>
  <si>
    <t>1220106901010105</t>
  </si>
  <si>
    <t>Feeder owner is Bevoor, Feeder pertains to RMG RSD, but feeder not show in our Sub-division</t>
  </si>
  <si>
    <t>VANDARAGUPPE_66</t>
  </si>
  <si>
    <t>F08-GOVT ENGINEERING COLLEGE</t>
  </si>
  <si>
    <t>MIXED LOAD</t>
  </si>
  <si>
    <t>1220106902010104</t>
  </si>
  <si>
    <t>Not show in unmetered sales and Feeder owner is Bevoor, Feeder pertains to RMG RSD, but feeder not show in our Sub-division</t>
  </si>
  <si>
    <t>F11-BILAGUMBA</t>
  </si>
  <si>
    <t>F03-ACHALU</t>
  </si>
  <si>
    <t xml:space="preserve">F08-BASAVESHWARA NJY </t>
  </si>
  <si>
    <t>1220103905010107</t>
  </si>
  <si>
    <t xml:space="preserve"> Meter Sales not updated this feeder &amp; Feeder owner is RMG RSD, Feeder pertains to CPT RSD, but feeder not show in CPT RSD</t>
  </si>
  <si>
    <t>CHANNAPATTANA RURAL</t>
  </si>
  <si>
    <t>This feeder not shown in Feeder Energy Audit  for reading entry and Imported energy 14500 units to be entry</t>
  </si>
  <si>
    <t>This feeder not shown in Feeder Energy Audit  for reading entry. Feeder owner is RMG USD, Feeder pertains to RMG RSD, but feeder not show in our Sub-division and Exported energy 100000 units to be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</si>
</sst>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0"/>
      <name val="Calibri Light"/>
      <family val="1"/>
      <scheme val="major"/>
    </font>
    <font>
      <sz val="10"/>
      <color indexed="8"/>
      <name val="Arial"/>
      <family val="2"/>
    </font>
    <font>
      <sz val="12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/>
  </cellStyleXfs>
  <cellXfs count="34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left"/>
    </xf>
    <xf numFmtId="0" fontId="3" fillId="3" borderId="0" xfId="1" applyFont="1" applyFill="1" applyAlignment="1">
      <alignment horizontal="center" wrapText="1"/>
    </xf>
    <xf numFmtId="0" fontId="5" fillId="2" borderId="0" xfId="1" applyFont="1" applyFill="1" applyAlignment="1">
      <alignment horizontal="right"/>
    </xf>
    <xf numFmtId="0" fontId="5" fillId="2" borderId="0" xfId="1" applyFont="1" applyFill="1" applyAlignment="1">
      <alignment horizontal="left" wrapText="1"/>
    </xf>
    <xf numFmtId="0" fontId="3" fillId="3" borderId="0" xfId="1" applyFont="1" applyFill="1" applyAlignment="1">
      <alignment wrapText="1"/>
    </xf>
    <xf numFmtId="0" fontId="5" fillId="2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3" fillId="2" borderId="2" xfId="1" applyFont="1" applyFill="1" applyBorder="1"/>
    <xf numFmtId="0" fontId="3" fillId="3" borderId="2" xfId="1" applyFont="1" applyFill="1" applyBorder="1" applyAlignment="1">
      <alignment wrapText="1"/>
    </xf>
    <xf numFmtId="0" fontId="3" fillId="2" borderId="3" xfId="1" applyFont="1" applyFill="1" applyBorder="1"/>
    <xf numFmtId="164" fontId="3" fillId="2" borderId="2" xfId="1" applyNumberFormat="1" applyFont="1" applyFill="1" applyBorder="1"/>
    <xf numFmtId="0" fontId="3" fillId="3" borderId="2" xfId="1" applyFont="1" applyFill="1" applyBorder="1"/>
    <xf numFmtId="0" fontId="1" fillId="2" borderId="0" xfId="1" applyFill="1"/>
    <xf numFmtId="0" fontId="1" fillId="0" borderId="0" xfId="1"/>
    <xf numFmtId="0" fontId="1" fillId="2" borderId="2" xfId="1" applyFill="1" applyBorder="1"/>
    <xf numFmtId="0" fontId="1" fillId="3" borderId="2" xfId="1" applyFill="1" applyBorder="1"/>
    <xf numFmtId="0" fontId="6" fillId="2" borderId="2" xfId="1" applyFont="1" applyFill="1" applyBorder="1" applyAlignment="1">
      <alignment horizontal="center" vertical="center"/>
    </xf>
    <xf numFmtId="0" fontId="1" fillId="3" borderId="2" xfId="1" applyFill="1" applyBorder="1" applyAlignment="1">
      <alignment vertical="center" wrapText="1"/>
    </xf>
    <xf numFmtId="0" fontId="7" fillId="2" borderId="2" xfId="1" applyFont="1" applyFill="1" applyBorder="1" applyAlignment="1" applyProtection="1">
      <alignment horizontal="left" vertical="top" wrapText="1" readingOrder="1"/>
      <protection locked="0"/>
    </xf>
    <xf numFmtId="2" fontId="8" fillId="2" borderId="2" xfId="1" quotePrefix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2" xfId="1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6D6AABAA-3525-4C9A-BC7D-8930398672C1}"/>
  </cellStyles>
  <dxfs count="35"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 patternType="solid">
          <fgColor indexed="64"/>
          <bgColor rgb="FF00B0F0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AB9ECB-F2C8-4E8D-AF08-B6BFD151FCF1}" name="Table13" displayName="Table13" ref="A8:AG43" totalsRowShown="0" headerRowDxfId="34" dataDxfId="33">
  <tableColumns count="33">
    <tableColumn id="1" xr3:uid="{7D1FCAF4-A93A-4E97-AFC4-6E34739D7673}" name="SLNO" dataDxfId="32"/>
    <tableColumn id="2" xr3:uid="{17231E8A-85FB-48C7-8B4C-3D530685374E}" name="CIRCLE" dataDxfId="31"/>
    <tableColumn id="3" xr3:uid="{8BDDAE48-5971-461E-98FC-3B8EC3F1F7C8}" name="DIVISION" dataDxfId="30"/>
    <tableColumn id="4" xr3:uid="{621E6670-9F60-46CD-A958-55DAC1F55E0D}" name="SUB DIVISION" dataDxfId="29"/>
    <tableColumn id="5" xr3:uid="{D3550919-7C30-4069-8BA1-F61C3E69D0A2}" name="STATION NAME" dataDxfId="28"/>
    <tableColumn id="6" xr3:uid="{53B0540C-4392-455C-84D8-366CDDD23927}" name="FEEDER OWNER" dataDxfId="27"/>
    <tableColumn id="7" xr3:uid="{A0D9EA86-7792-4920-A3BB-6D7B42C699EA}" name="FEEDER INDEX" dataDxfId="26"/>
    <tableColumn id="8" xr3:uid="{35E8B2BB-A3DC-4FA8-BF0E-DFA62F6A707E}" name="FEEDER NAME" dataDxfId="25"/>
    <tableColumn id="9" xr3:uid="{230137AD-22F7-4F5F-9F9F-D6AC91B0688B}" name="FEEDER TYPE" dataDxfId="24"/>
    <tableColumn id="10" xr3:uid="{9DB20FAB-1373-4A7B-B665-74BA9B22D716}" name="FEEDER CODE" dataDxfId="23"/>
    <tableColumn id="11" xr3:uid="{A83825EC-321B-456D-9860-AA3F62A34ABF}" name="NO OF INS" dataDxfId="22"/>
    <tableColumn id="12" xr3:uid="{FF3FA615-E202-4D46-ACFA-E7F5B2AFAE92}" name="NO OF ACTIVE INS" dataDxfId="21"/>
    <tableColumn id="13" xr3:uid="{301F2637-0BEB-4E69-AB69-C6BE241343FE}" name="NO OF INACTIVE INS" dataDxfId="20"/>
    <tableColumn id="14" xr3:uid="{1531EC24-4B48-4217-B520-1C67DF5A830C}" name="IP SET INSTALLATION" dataDxfId="19"/>
    <tableColumn id="15" xr3:uid="{95C2881D-1097-4826-80AD-096919A241D1}" name="IR" dataDxfId="18"/>
    <tableColumn id="16" xr3:uid="{EA609E60-2017-42C7-B036-BEFCDFAEB8AD}" name="FR" dataDxfId="17"/>
    <tableColumn id="17" xr3:uid="{0038E370-6BB9-4B5D-873D-21540C00161D}" name="MC" dataDxfId="16"/>
    <tableColumn id="18" xr3:uid="{373780C1-9472-4A9B-B8C5-D2663BF50DDE}" name="CONSUMPTION Q=(O-N)*P" dataDxfId="15">
      <calculatedColumnFormula>+(Table13[[#This Row],[FR]]-Table13[[#This Row],[IR]])*Table13[[#This Row],[MC]]</calculatedColumnFormula>
    </tableColumn>
    <tableColumn id="19" xr3:uid="{D216EA75-04A0-43B0-A137-1771EEA2A5CC}" name="IMPORTED ENERGY" dataDxfId="14"/>
    <tableColumn id="20" xr3:uid="{6EACFB00-49EB-42A5-B788-B7E80FFB4157}" name="EXPORTED ENERGY" dataDxfId="13"/>
    <tableColumn id="21" xr3:uid="{AF4D0468-E1DD-4273-80F9-FF461E892858}" name="NET CONSUMPTION T=Q+R-S" dataDxfId="12">
      <calculatedColumnFormula>+Table13[[#This Row],[CONSUMPTION Q=(O-N)*P]]+Table13[[#This Row],[IMPORTED ENERGY]]-Table13[[#This Row],[EXPORTED ENERGY]]</calculatedColumnFormula>
    </tableColumn>
    <tableColumn id="22" xr3:uid="{58048247-8A4C-4525-BBC1-F82E06C9E143}" name="METERED SALES" dataDxfId="11"/>
    <tableColumn id="23" xr3:uid="{AB03D2AB-1C7B-474E-8EF2-76B9CC927F8C}" name="UNMETERED SALES" dataDxfId="10"/>
    <tableColumn id="24" xr3:uid="{917C1DAF-D865-4287-ABCC-B90F272BCB68}" name="TOTAL SALES W=U+V" dataDxfId="9"/>
    <tableColumn id="25" xr3:uid="{BE48D905-B74D-470E-91C6-A7FDC82334F0}" name="T AND D LOSS X=(T-W/T)*100" dataDxfId="8"/>
    <tableColumn id="33" xr3:uid="{D41D01BA-C8B5-4AF1-9F44-CFB477C0EA7E}" name="T AND D LOSS X=(T-W/T)*101" dataDxfId="7">
      <calculatedColumnFormula>+((Table13[[#This Row],[NET CONSUMPTION T=Q+R-S]]-Table13[[#This Row],[TOTAL SALES W=U+V]])/Table13[[#This Row],[NET CONSUMPTION T=Q+R-S]])*100</calculatedColumnFormula>
    </tableColumn>
    <tableColumn id="26" xr3:uid="{AC85A0DE-EB0C-4266-8AB5-F9FCCC2EF92E}" name="DEMAND" dataDxfId="6"/>
    <tableColumn id="27" xr3:uid="{4B25F8E1-A713-4937-AE6A-2308EB0010FF}" name="COLLECTION" dataDxfId="5"/>
    <tableColumn id="28" xr3:uid="{079C0A56-5A64-4815-B7B8-6028F58187DB}" name="BILLING EFFICIENCY AA=W/T" dataDxfId="4"/>
    <tableColumn id="29" xr3:uid="{53037AEF-C554-400E-A4AB-313EA03EC5FA}" name="COLLECTION EFFICIENCY AB=Z/Y" dataDxfId="3"/>
    <tableColumn id="30" xr3:uid="{F8DDE13A-E9AC-4F3C-AE90-CED9634CC858}" name="AT AND C LOSS AC=((1-AA*AB)*100" dataDxfId="2"/>
    <tableColumn id="31" xr3:uid="{64D45E30-5508-4ABC-9082-22A1425CAF6D}" name="REMARKS" dataDxfId="1"/>
    <tableColumn id="32" xr3:uid="{470FA384-3F5E-4F23-BBA1-9D4F2809E868}" name="STATU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A812-D57F-4FCE-862C-1798C426B8A1}">
  <sheetPr>
    <tabColor rgb="FFFFFF00"/>
  </sheetPr>
  <dimension ref="A1:AG60"/>
  <sheetViews>
    <sheetView tabSelected="1" topLeftCell="H49" zoomScale="70" zoomScaleNormal="70" workbookViewId="0">
      <selection activeCell="V65" sqref="V65"/>
    </sheetView>
  </sheetViews>
  <sheetFormatPr defaultRowHeight="15" x14ac:dyDescent="0.25"/>
  <cols>
    <col min="1" max="1" width="9.140625" style="1" customWidth="1"/>
    <col min="2" max="3" width="20.7109375" style="1" customWidth="1"/>
    <col min="4" max="4" width="35.28515625" style="1" customWidth="1"/>
    <col min="5" max="5" width="24.42578125" style="1" customWidth="1"/>
    <col min="6" max="6" width="24" style="1" bestFit="1" customWidth="1"/>
    <col min="7" max="7" width="16.7109375" style="1" customWidth="1"/>
    <col min="8" max="8" width="30" style="1" customWidth="1"/>
    <col min="9" max="9" width="15.5703125" style="1" customWidth="1"/>
    <col min="10" max="10" width="18.85546875" style="1" customWidth="1"/>
    <col min="11" max="11" width="13.42578125" style="1" customWidth="1"/>
    <col min="12" max="13" width="12.7109375" style="1" customWidth="1"/>
    <col min="14" max="14" width="12.42578125" style="1" customWidth="1"/>
    <col min="15" max="16" width="12" style="1" customWidth="1"/>
    <col min="17" max="17" width="7.42578125" style="1" customWidth="1"/>
    <col min="18" max="18" width="20.42578125" style="1" customWidth="1"/>
    <col min="19" max="19" width="21.140625" style="1" customWidth="1"/>
    <col min="20" max="20" width="21" style="1" customWidth="1"/>
    <col min="21" max="21" width="15" style="1" customWidth="1"/>
    <col min="22" max="22" width="18.42578125" style="1" customWidth="1"/>
    <col min="23" max="26" width="18.5703125" style="1" customWidth="1"/>
    <col min="27" max="27" width="14" style="1" hidden="1" customWidth="1"/>
    <col min="28" max="28" width="15.28515625" style="1" hidden="1" customWidth="1"/>
    <col min="29" max="29" width="18.140625" style="1" hidden="1" customWidth="1"/>
    <col min="30" max="30" width="13.85546875" style="1" hidden="1" customWidth="1"/>
    <col min="31" max="31" width="22.85546875" style="1" hidden="1" customWidth="1"/>
    <col min="32" max="32" width="42.42578125" style="8" customWidth="1"/>
    <col min="33" max="33" width="11.140625" style="1" customWidth="1"/>
    <col min="34" max="16384" width="9.140625" style="1"/>
  </cols>
  <sheetData>
    <row r="1" spans="1:33" ht="18.75" x14ac:dyDescent="0.3">
      <c r="A1" s="30" t="s">
        <v>0</v>
      </c>
      <c r="B1" s="30" t="s">
        <v>0</v>
      </c>
      <c r="C1" s="30" t="s">
        <v>0</v>
      </c>
      <c r="D1" s="30" t="s">
        <v>0</v>
      </c>
      <c r="E1" s="30" t="s">
        <v>0</v>
      </c>
      <c r="F1" s="30" t="s">
        <v>0</v>
      </c>
      <c r="G1" s="30" t="s">
        <v>0</v>
      </c>
      <c r="H1" s="30" t="s">
        <v>0</v>
      </c>
      <c r="I1" s="30" t="s">
        <v>0</v>
      </c>
      <c r="J1" s="30" t="s">
        <v>0</v>
      </c>
      <c r="K1" s="30" t="s">
        <v>0</v>
      </c>
      <c r="L1" s="30" t="s">
        <v>0</v>
      </c>
      <c r="M1" s="30" t="s">
        <v>0</v>
      </c>
      <c r="N1" s="30" t="s">
        <v>0</v>
      </c>
      <c r="O1" s="30" t="s">
        <v>0</v>
      </c>
      <c r="P1" s="30" t="s">
        <v>0</v>
      </c>
      <c r="Q1" s="30" t="s">
        <v>0</v>
      </c>
      <c r="R1" s="30" t="s">
        <v>0</v>
      </c>
      <c r="S1" s="30" t="s">
        <v>0</v>
      </c>
      <c r="T1" s="30" t="s">
        <v>0</v>
      </c>
      <c r="U1" s="30" t="s">
        <v>0</v>
      </c>
      <c r="V1" s="30" t="s">
        <v>0</v>
      </c>
      <c r="W1" s="30" t="s">
        <v>0</v>
      </c>
      <c r="X1" s="30" t="s">
        <v>0</v>
      </c>
      <c r="Y1" s="30" t="s">
        <v>0</v>
      </c>
      <c r="Z1" s="30"/>
      <c r="AA1" s="30" t="s">
        <v>0</v>
      </c>
      <c r="AB1" s="30" t="s">
        <v>0</v>
      </c>
      <c r="AC1" s="30" t="s">
        <v>0</v>
      </c>
      <c r="AD1" s="30" t="s">
        <v>0</v>
      </c>
      <c r="AE1" s="30" t="s">
        <v>0</v>
      </c>
      <c r="AF1" s="30" t="s">
        <v>0</v>
      </c>
      <c r="AG1" s="30" t="s">
        <v>0</v>
      </c>
    </row>
    <row r="2" spans="1:33" ht="18.75" x14ac:dyDescent="0.3">
      <c r="A2" s="30" t="s">
        <v>1</v>
      </c>
      <c r="B2" s="30" t="s">
        <v>1</v>
      </c>
      <c r="C2" s="30" t="s">
        <v>1</v>
      </c>
      <c r="D2" s="30" t="s">
        <v>1</v>
      </c>
      <c r="E2" s="30" t="s">
        <v>1</v>
      </c>
      <c r="F2" s="30" t="s">
        <v>1</v>
      </c>
      <c r="G2" s="30" t="s">
        <v>1</v>
      </c>
      <c r="H2" s="30" t="s">
        <v>1</v>
      </c>
      <c r="I2" s="30" t="s">
        <v>1</v>
      </c>
      <c r="J2" s="30" t="s">
        <v>1</v>
      </c>
      <c r="K2" s="30" t="s">
        <v>1</v>
      </c>
      <c r="L2" s="30" t="s">
        <v>1</v>
      </c>
      <c r="M2" s="30" t="s">
        <v>1</v>
      </c>
      <c r="N2" s="30" t="s">
        <v>1</v>
      </c>
      <c r="O2" s="30" t="s">
        <v>1</v>
      </c>
      <c r="P2" s="30" t="s">
        <v>1</v>
      </c>
      <c r="Q2" s="30" t="s">
        <v>1</v>
      </c>
      <c r="R2" s="30" t="s">
        <v>1</v>
      </c>
      <c r="S2" s="30" t="s">
        <v>1</v>
      </c>
      <c r="T2" s="30" t="s">
        <v>1</v>
      </c>
      <c r="U2" s="30" t="s">
        <v>1</v>
      </c>
      <c r="V2" s="30" t="s">
        <v>1</v>
      </c>
      <c r="W2" s="30" t="s">
        <v>1</v>
      </c>
      <c r="X2" s="30" t="s">
        <v>1</v>
      </c>
      <c r="Y2" s="30" t="s">
        <v>1</v>
      </c>
      <c r="Z2" s="30"/>
      <c r="AA2" s="30" t="s">
        <v>1</v>
      </c>
      <c r="AB2" s="30" t="s">
        <v>1</v>
      </c>
      <c r="AC2" s="30" t="s">
        <v>1</v>
      </c>
      <c r="AD2" s="30" t="s">
        <v>1</v>
      </c>
      <c r="AE2" s="30" t="s">
        <v>1</v>
      </c>
      <c r="AF2" s="30" t="s">
        <v>1</v>
      </c>
      <c r="AG2" s="30" t="s">
        <v>1</v>
      </c>
    </row>
    <row r="3" spans="1:33" ht="18.75" x14ac:dyDescent="0.3">
      <c r="A3" s="30" t="s">
        <v>2</v>
      </c>
      <c r="B3" s="30" t="s">
        <v>2</v>
      </c>
      <c r="C3" s="30" t="s">
        <v>2</v>
      </c>
      <c r="D3" s="30" t="s">
        <v>2</v>
      </c>
      <c r="E3" s="30" t="s">
        <v>2</v>
      </c>
      <c r="F3" s="30" t="s">
        <v>2</v>
      </c>
      <c r="G3" s="30" t="s">
        <v>2</v>
      </c>
      <c r="H3" s="30" t="s">
        <v>2</v>
      </c>
      <c r="I3" s="30" t="s">
        <v>2</v>
      </c>
      <c r="J3" s="30" t="s">
        <v>2</v>
      </c>
      <c r="K3" s="30" t="s">
        <v>2</v>
      </c>
      <c r="L3" s="30" t="s">
        <v>2</v>
      </c>
      <c r="M3" s="30" t="s">
        <v>2</v>
      </c>
      <c r="N3" s="30" t="s">
        <v>2</v>
      </c>
      <c r="O3" s="30" t="s">
        <v>2</v>
      </c>
      <c r="P3" s="30" t="s">
        <v>2</v>
      </c>
      <c r="Q3" s="30" t="s">
        <v>2</v>
      </c>
      <c r="R3" s="30" t="s">
        <v>2</v>
      </c>
      <c r="S3" s="30" t="s">
        <v>2</v>
      </c>
      <c r="T3" s="30" t="s">
        <v>2</v>
      </c>
      <c r="U3" s="30" t="s">
        <v>2</v>
      </c>
      <c r="V3" s="30" t="s">
        <v>2</v>
      </c>
      <c r="W3" s="30" t="s">
        <v>2</v>
      </c>
      <c r="X3" s="30" t="s">
        <v>2</v>
      </c>
      <c r="Y3" s="30" t="s">
        <v>2</v>
      </c>
      <c r="Z3" s="30"/>
      <c r="AA3" s="30" t="s">
        <v>2</v>
      </c>
      <c r="AB3" s="30" t="s">
        <v>2</v>
      </c>
      <c r="AC3" s="30" t="s">
        <v>2</v>
      </c>
      <c r="AD3" s="30" t="s">
        <v>2</v>
      </c>
      <c r="AE3" s="30" t="s">
        <v>2</v>
      </c>
      <c r="AF3" s="30" t="s">
        <v>2</v>
      </c>
      <c r="AG3" s="30" t="s">
        <v>2</v>
      </c>
    </row>
    <row r="4" spans="1:33" x14ac:dyDescent="0.25">
      <c r="A4" s="2"/>
      <c r="B4" s="3" t="s">
        <v>3</v>
      </c>
      <c r="C4" s="4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5"/>
      <c r="AG4" s="2"/>
    </row>
    <row r="5" spans="1:33" x14ac:dyDescent="0.25">
      <c r="A5" s="2"/>
      <c r="B5" s="3" t="s">
        <v>5</v>
      </c>
      <c r="C5" s="3" t="s">
        <v>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5"/>
      <c r="AG5" s="2"/>
    </row>
    <row r="6" spans="1:33" ht="30" x14ac:dyDescent="0.25">
      <c r="I6" s="6" t="s">
        <v>7</v>
      </c>
      <c r="J6" s="7" t="s">
        <v>8</v>
      </c>
    </row>
    <row r="7" spans="1:33" x14ac:dyDescent="0.25">
      <c r="A7" s="9"/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9" t="s">
        <v>20</v>
      </c>
      <c r="N7" s="9" t="s">
        <v>21</v>
      </c>
      <c r="O7" s="9" t="s">
        <v>22</v>
      </c>
      <c r="P7" s="9" t="s">
        <v>23</v>
      </c>
      <c r="Q7" s="9" t="s">
        <v>24</v>
      </c>
      <c r="R7" s="9" t="s">
        <v>25</v>
      </c>
      <c r="S7" s="9" t="s">
        <v>26</v>
      </c>
      <c r="T7" s="9" t="s">
        <v>27</v>
      </c>
      <c r="U7" s="9" t="s">
        <v>28</v>
      </c>
      <c r="V7" s="9" t="s">
        <v>29</v>
      </c>
      <c r="W7" s="9" t="s">
        <v>30</v>
      </c>
      <c r="X7" s="9" t="s">
        <v>31</v>
      </c>
      <c r="Y7" s="9" t="s">
        <v>32</v>
      </c>
      <c r="Z7" s="9"/>
      <c r="AA7" s="9" t="s">
        <v>33</v>
      </c>
      <c r="AB7" s="9" t="s">
        <v>34</v>
      </c>
      <c r="AC7" s="9" t="s">
        <v>35</v>
      </c>
      <c r="AD7" s="9" t="s">
        <v>36</v>
      </c>
      <c r="AE7" s="9" t="s">
        <v>37</v>
      </c>
      <c r="AF7" s="10" t="s">
        <v>38</v>
      </c>
      <c r="AG7" s="9" t="s">
        <v>39</v>
      </c>
    </row>
    <row r="8" spans="1:33" s="13" customFormat="1" ht="54" customHeight="1" x14ac:dyDescent="0.25">
      <c r="A8" s="11" t="s">
        <v>40</v>
      </c>
      <c r="B8" s="11" t="s">
        <v>41</v>
      </c>
      <c r="C8" s="11" t="s">
        <v>42</v>
      </c>
      <c r="D8" s="11" t="s">
        <v>43</v>
      </c>
      <c r="E8" s="11" t="s">
        <v>44</v>
      </c>
      <c r="F8" s="11" t="s">
        <v>45</v>
      </c>
      <c r="G8" s="11" t="s">
        <v>46</v>
      </c>
      <c r="H8" s="11" t="s">
        <v>47</v>
      </c>
      <c r="I8" s="11" t="s">
        <v>48</v>
      </c>
      <c r="J8" s="11" t="s">
        <v>49</v>
      </c>
      <c r="K8" s="11" t="s">
        <v>50</v>
      </c>
      <c r="L8" s="11" t="s">
        <v>51</v>
      </c>
      <c r="M8" s="11" t="s">
        <v>52</v>
      </c>
      <c r="N8" s="11" t="s">
        <v>53</v>
      </c>
      <c r="O8" s="11" t="s">
        <v>54</v>
      </c>
      <c r="P8" s="11" t="s">
        <v>55</v>
      </c>
      <c r="Q8" s="11" t="s">
        <v>56</v>
      </c>
      <c r="R8" s="11" t="s">
        <v>57</v>
      </c>
      <c r="S8" s="11" t="s">
        <v>58</v>
      </c>
      <c r="T8" s="11" t="s">
        <v>59</v>
      </c>
      <c r="U8" s="11" t="s">
        <v>60</v>
      </c>
      <c r="V8" s="11" t="s">
        <v>61</v>
      </c>
      <c r="W8" s="11" t="s">
        <v>62</v>
      </c>
      <c r="X8" s="11" t="s">
        <v>63</v>
      </c>
      <c r="Y8" s="11" t="s">
        <v>64</v>
      </c>
      <c r="Z8" s="11" t="s">
        <v>65</v>
      </c>
      <c r="AA8" s="11" t="s">
        <v>66</v>
      </c>
      <c r="AB8" s="11" t="s">
        <v>67</v>
      </c>
      <c r="AC8" s="11" t="s">
        <v>68</v>
      </c>
      <c r="AD8" s="11" t="s">
        <v>69</v>
      </c>
      <c r="AE8" s="11" t="s">
        <v>70</v>
      </c>
      <c r="AF8" s="12" t="s">
        <v>71</v>
      </c>
      <c r="AG8" s="11" t="s">
        <v>72</v>
      </c>
    </row>
    <row r="9" spans="1:33" x14ac:dyDescent="0.25">
      <c r="A9" s="14">
        <v>1</v>
      </c>
      <c r="B9" s="14" t="s">
        <v>73</v>
      </c>
      <c r="C9" s="14" t="s">
        <v>73</v>
      </c>
      <c r="D9" s="14" t="s">
        <v>8</v>
      </c>
      <c r="E9" s="14" t="s">
        <v>74</v>
      </c>
      <c r="F9" s="14" t="s">
        <v>8</v>
      </c>
      <c r="G9" s="14"/>
      <c r="H9" s="14" t="s">
        <v>75</v>
      </c>
      <c r="I9" s="14" t="s">
        <v>76</v>
      </c>
      <c r="J9" s="14" t="s">
        <v>77</v>
      </c>
      <c r="K9" s="14">
        <v>98</v>
      </c>
      <c r="L9" s="14">
        <v>90</v>
      </c>
      <c r="M9" s="14">
        <v>8</v>
      </c>
      <c r="N9" s="14">
        <v>89</v>
      </c>
      <c r="O9" s="14">
        <v>678.6</v>
      </c>
      <c r="P9" s="14">
        <v>712.1</v>
      </c>
      <c r="Q9" s="14">
        <v>2000</v>
      </c>
      <c r="R9" s="14">
        <f>+(Table13[[#This Row],[FR]]-Table13[[#This Row],[IR]])*Table13[[#This Row],[MC]]</f>
        <v>67000</v>
      </c>
      <c r="S9" s="14">
        <v>0</v>
      </c>
      <c r="T9" s="14">
        <v>0</v>
      </c>
      <c r="U9" s="14">
        <f>+Table13[[#This Row],[CONSUMPTION Q=(O-N)*P]]+Table13[[#This Row],[IMPORTED ENERGY]]-Table13[[#This Row],[EXPORTED ENERGY]]</f>
        <v>67000</v>
      </c>
      <c r="V9" s="14">
        <v>23</v>
      </c>
      <c r="W9" s="14">
        <v>60612.08</v>
      </c>
      <c r="X9" s="14">
        <v>60635.08</v>
      </c>
      <c r="Y9" s="14">
        <v>9.5</v>
      </c>
      <c r="Z9" s="14">
        <f>+((Table13[[#This Row],[NET CONSUMPTION T=Q+R-S]]-Table13[[#This Row],[TOTAL SALES W=U+V]])/Table13[[#This Row],[NET CONSUMPTION T=Q+R-S]])*100</f>
        <v>9.4998805970149238</v>
      </c>
      <c r="AA9" s="14">
        <v>361528.02</v>
      </c>
      <c r="AB9" s="14">
        <v>361523.02</v>
      </c>
      <c r="AC9" s="14">
        <v>0.91</v>
      </c>
      <c r="AD9" s="14">
        <v>1</v>
      </c>
      <c r="AE9" s="14">
        <v>9</v>
      </c>
      <c r="AF9" s="15"/>
      <c r="AG9" s="16"/>
    </row>
    <row r="10" spans="1:33" x14ac:dyDescent="0.25">
      <c r="A10" s="14">
        <v>2</v>
      </c>
      <c r="B10" s="14" t="s">
        <v>73</v>
      </c>
      <c r="C10" s="14" t="s">
        <v>73</v>
      </c>
      <c r="D10" s="14" t="s">
        <v>8</v>
      </c>
      <c r="E10" s="14" t="s">
        <v>78</v>
      </c>
      <c r="F10" s="14" t="s">
        <v>8</v>
      </c>
      <c r="G10" s="14"/>
      <c r="H10" s="14" t="s">
        <v>79</v>
      </c>
      <c r="I10" s="14" t="s">
        <v>76</v>
      </c>
      <c r="J10" s="14" t="s">
        <v>80</v>
      </c>
      <c r="K10" s="14">
        <v>373</v>
      </c>
      <c r="L10" s="14">
        <v>346</v>
      </c>
      <c r="M10" s="14">
        <v>27</v>
      </c>
      <c r="N10" s="14">
        <v>346</v>
      </c>
      <c r="O10" s="14">
        <v>599.91999999999996</v>
      </c>
      <c r="P10" s="14">
        <v>619.42600000000004</v>
      </c>
      <c r="Q10" s="14">
        <v>20000</v>
      </c>
      <c r="R10" s="14">
        <f>+(Table13[[#This Row],[FR]]-Table13[[#This Row],[IR]])*Table13[[#This Row],[MC]]</f>
        <v>390120.00000000169</v>
      </c>
      <c r="S10" s="14">
        <v>45500</v>
      </c>
      <c r="T10" s="14">
        <v>0</v>
      </c>
      <c r="U10" s="14">
        <f>+Table13[[#This Row],[CONSUMPTION Q=(O-N)*P]]+Table13[[#This Row],[IMPORTED ENERGY]]-Table13[[#This Row],[EXPORTED ENERGY]]</f>
        <v>435620.00000000169</v>
      </c>
      <c r="V10" s="14"/>
      <c r="W10" s="14">
        <v>394237.24400000001</v>
      </c>
      <c r="X10" s="14">
        <v>394237.24400000001</v>
      </c>
      <c r="Y10" s="14">
        <v>9.5</v>
      </c>
      <c r="Z10" s="14">
        <f>+((Table13[[#This Row],[NET CONSUMPTION T=Q+R-S]]-Table13[[#This Row],[TOTAL SALES W=U+V]])/Table13[[#This Row],[NET CONSUMPTION T=Q+R-S]])*100</f>
        <v>9.4997373857953082</v>
      </c>
      <c r="AA10" s="14">
        <v>2349653.56</v>
      </c>
      <c r="AB10" s="14">
        <v>2349653.56</v>
      </c>
      <c r="AC10" s="14">
        <v>0.91</v>
      </c>
      <c r="AD10" s="14">
        <v>1</v>
      </c>
      <c r="AE10" s="14">
        <v>9</v>
      </c>
      <c r="AF10" s="15"/>
      <c r="AG10" s="16"/>
    </row>
    <row r="11" spans="1:33" x14ac:dyDescent="0.25">
      <c r="A11" s="14">
        <v>3</v>
      </c>
      <c r="B11" s="14" t="s">
        <v>73</v>
      </c>
      <c r="C11" s="14" t="s">
        <v>73</v>
      </c>
      <c r="D11" s="14" t="s">
        <v>8</v>
      </c>
      <c r="E11" s="14" t="s">
        <v>81</v>
      </c>
      <c r="F11" s="14" t="s">
        <v>8</v>
      </c>
      <c r="G11" s="14"/>
      <c r="H11" s="14" t="s">
        <v>82</v>
      </c>
      <c r="I11" s="14" t="s">
        <v>76</v>
      </c>
      <c r="J11" s="14" t="s">
        <v>83</v>
      </c>
      <c r="K11" s="14">
        <v>282</v>
      </c>
      <c r="L11" s="14">
        <v>254</v>
      </c>
      <c r="M11" s="14">
        <v>28</v>
      </c>
      <c r="N11" s="14">
        <v>249</v>
      </c>
      <c r="O11" s="14">
        <v>356.65499999999997</v>
      </c>
      <c r="P11" s="14">
        <v>362.93799999999999</v>
      </c>
      <c r="Q11" s="14">
        <v>20000</v>
      </c>
      <c r="R11" s="14">
        <f>+(Table13[[#This Row],[FR]]-Table13[[#This Row],[IR]])*Table13[[#This Row],[MC]]</f>
        <v>125660.00000000031</v>
      </c>
      <c r="S11" s="14">
        <v>0</v>
      </c>
      <c r="T11" s="14">
        <v>0</v>
      </c>
      <c r="U11" s="14">
        <f>+Table13[[#This Row],[CONSUMPTION Q=(O-N)*P]]+Table13[[#This Row],[IMPORTED ENERGY]]-Table13[[#This Row],[EXPORTED ENERGY]]</f>
        <v>125660.00000000031</v>
      </c>
      <c r="V11" s="14">
        <v>155</v>
      </c>
      <c r="W11" s="14">
        <v>113566.557</v>
      </c>
      <c r="X11" s="14">
        <v>113721.557</v>
      </c>
      <c r="Y11" s="14">
        <v>9.5</v>
      </c>
      <c r="Z11" s="14">
        <f>+((Table13[[#This Row],[NET CONSUMPTION T=Q+R-S]]-Table13[[#This Row],[TOTAL SALES W=U+V]])/Table13[[#This Row],[NET CONSUMPTION T=Q+R-S]])*100</f>
        <v>9.5005912780521058</v>
      </c>
      <c r="AA11" s="14">
        <v>680317.96</v>
      </c>
      <c r="AB11" s="14">
        <v>680298.3</v>
      </c>
      <c r="AC11" s="14">
        <v>0.9</v>
      </c>
      <c r="AD11" s="14">
        <v>1</v>
      </c>
      <c r="AE11" s="14">
        <v>10</v>
      </c>
      <c r="AF11" s="15"/>
      <c r="AG11" s="16"/>
    </row>
    <row r="12" spans="1:33" x14ac:dyDescent="0.25">
      <c r="A12" s="14">
        <v>4</v>
      </c>
      <c r="B12" s="14" t="s">
        <v>73</v>
      </c>
      <c r="C12" s="14" t="s">
        <v>73</v>
      </c>
      <c r="D12" s="14" t="s">
        <v>8</v>
      </c>
      <c r="E12" s="14" t="s">
        <v>84</v>
      </c>
      <c r="F12" s="14" t="s">
        <v>8</v>
      </c>
      <c r="G12" s="14"/>
      <c r="H12" s="14" t="s">
        <v>85</v>
      </c>
      <c r="I12" s="14" t="s">
        <v>76</v>
      </c>
      <c r="J12" s="14" t="s">
        <v>86</v>
      </c>
      <c r="K12" s="14">
        <v>153</v>
      </c>
      <c r="L12" s="14">
        <v>148</v>
      </c>
      <c r="M12" s="14">
        <v>5</v>
      </c>
      <c r="N12" s="14">
        <v>146</v>
      </c>
      <c r="O12" s="14">
        <v>358.34</v>
      </c>
      <c r="P12" s="14">
        <v>371.84</v>
      </c>
      <c r="Q12" s="14">
        <v>10000</v>
      </c>
      <c r="R12" s="14">
        <f>+(Table13[[#This Row],[FR]]-Table13[[#This Row],[IR]])*Table13[[#This Row],[MC]]</f>
        <v>135000</v>
      </c>
      <c r="S12" s="14">
        <v>0</v>
      </c>
      <c r="T12" s="14">
        <v>0</v>
      </c>
      <c r="U12" s="14">
        <f>+Table13[[#This Row],[CONSUMPTION Q=(O-N)*P]]+Table13[[#This Row],[IMPORTED ENERGY]]-Table13[[#This Row],[EXPORTED ENERGY]]</f>
        <v>135000</v>
      </c>
      <c r="V12" s="14">
        <v>47</v>
      </c>
      <c r="W12" s="14">
        <v>122128.084</v>
      </c>
      <c r="X12" s="14">
        <v>122175.084</v>
      </c>
      <c r="Y12" s="14">
        <v>9.5</v>
      </c>
      <c r="Z12" s="14">
        <f>+((Table13[[#This Row],[NET CONSUMPTION T=Q+R-S]]-Table13[[#This Row],[TOTAL SALES W=U+V]])/Table13[[#This Row],[NET CONSUMPTION T=Q+R-S]])*100</f>
        <v>9.4999377777777756</v>
      </c>
      <c r="AA12" s="14">
        <v>728448.06</v>
      </c>
      <c r="AB12" s="14">
        <v>728433.06</v>
      </c>
      <c r="AC12" s="14">
        <v>0.91</v>
      </c>
      <c r="AD12" s="14">
        <v>1</v>
      </c>
      <c r="AE12" s="14">
        <v>9</v>
      </c>
      <c r="AF12" s="15"/>
      <c r="AG12" s="16"/>
    </row>
    <row r="13" spans="1:33" x14ac:dyDescent="0.25">
      <c r="A13" s="14">
        <v>5</v>
      </c>
      <c r="B13" s="14" t="s">
        <v>73</v>
      </c>
      <c r="C13" s="14" t="s">
        <v>73</v>
      </c>
      <c r="D13" s="14" t="s">
        <v>8</v>
      </c>
      <c r="E13" s="14" t="s">
        <v>78</v>
      </c>
      <c r="F13" s="14" t="s">
        <v>8</v>
      </c>
      <c r="G13" s="14"/>
      <c r="H13" s="14" t="s">
        <v>87</v>
      </c>
      <c r="I13" s="14" t="s">
        <v>76</v>
      </c>
      <c r="J13" s="14" t="s">
        <v>88</v>
      </c>
      <c r="K13" s="14">
        <v>499</v>
      </c>
      <c r="L13" s="14">
        <v>445</v>
      </c>
      <c r="M13" s="14">
        <v>54</v>
      </c>
      <c r="N13" s="14">
        <v>441</v>
      </c>
      <c r="O13" s="14">
        <v>661.73099999999999</v>
      </c>
      <c r="P13" s="14">
        <v>679.67399999999998</v>
      </c>
      <c r="Q13" s="14">
        <v>20000</v>
      </c>
      <c r="R13" s="14">
        <f>+(Table13[[#This Row],[FR]]-Table13[[#This Row],[IR]])*Table13[[#This Row],[MC]]</f>
        <v>358859.99999999965</v>
      </c>
      <c r="S13" s="14">
        <v>242000</v>
      </c>
      <c r="T13" s="14">
        <v>0</v>
      </c>
      <c r="U13" s="14">
        <f>+Table13[[#This Row],[CONSUMPTION Q=(O-N)*P]]+Table13[[#This Row],[IMPORTED ENERGY]]-Table13[[#This Row],[EXPORTED ENERGY]]</f>
        <v>600859.99999999965</v>
      </c>
      <c r="V13" s="14">
        <v>504</v>
      </c>
      <c r="W13" s="14">
        <v>543272.83200000005</v>
      </c>
      <c r="X13" s="14">
        <v>543776.83200000005</v>
      </c>
      <c r="Y13" s="14">
        <v>9.5</v>
      </c>
      <c r="Z13" s="14">
        <f>+((Table13[[#This Row],[NET CONSUMPTION T=Q+R-S]]-Table13[[#This Row],[TOTAL SALES W=U+V]])/Table13[[#This Row],[NET CONSUMPTION T=Q+R-S]])*100</f>
        <v>9.5002443164796517</v>
      </c>
      <c r="AA13" s="14">
        <v>3244330.84</v>
      </c>
      <c r="AB13" s="14">
        <v>3237905.84</v>
      </c>
      <c r="AC13" s="14">
        <v>0.9</v>
      </c>
      <c r="AD13" s="14">
        <v>1</v>
      </c>
      <c r="AE13" s="14">
        <v>10</v>
      </c>
      <c r="AF13" s="15"/>
      <c r="AG13" s="16"/>
    </row>
    <row r="14" spans="1:33" x14ac:dyDescent="0.25">
      <c r="A14" s="14">
        <v>6</v>
      </c>
      <c r="B14" s="14" t="s">
        <v>73</v>
      </c>
      <c r="C14" s="14" t="s">
        <v>73</v>
      </c>
      <c r="D14" s="14" t="s">
        <v>8</v>
      </c>
      <c r="E14" s="14" t="s">
        <v>81</v>
      </c>
      <c r="F14" s="14" t="s">
        <v>8</v>
      </c>
      <c r="G14" s="14"/>
      <c r="H14" s="14" t="s">
        <v>89</v>
      </c>
      <c r="I14" s="14" t="s">
        <v>76</v>
      </c>
      <c r="J14" s="14" t="s">
        <v>90</v>
      </c>
      <c r="K14" s="14">
        <v>535</v>
      </c>
      <c r="L14" s="14">
        <v>470</v>
      </c>
      <c r="M14" s="14">
        <v>65</v>
      </c>
      <c r="N14" s="14">
        <v>468</v>
      </c>
      <c r="O14" s="14">
        <v>270.61</v>
      </c>
      <c r="P14" s="14">
        <v>280.97500000000002</v>
      </c>
      <c r="Q14" s="14">
        <v>40000</v>
      </c>
      <c r="R14" s="14">
        <f>+(Table13[[#This Row],[FR]]-Table13[[#This Row],[IR]])*Table13[[#This Row],[MC]]</f>
        <v>414600.00000000035</v>
      </c>
      <c r="S14" s="14">
        <v>61000</v>
      </c>
      <c r="T14" s="14">
        <v>0</v>
      </c>
      <c r="U14" s="14">
        <f>+Table13[[#This Row],[CONSUMPTION Q=(O-N)*P]]+Table13[[#This Row],[IMPORTED ENERGY]]-Table13[[#This Row],[EXPORTED ENERGY]]</f>
        <v>475600.00000000035</v>
      </c>
      <c r="V14" s="14">
        <v>200</v>
      </c>
      <c r="W14" s="14">
        <v>430218.71799999999</v>
      </c>
      <c r="X14" s="14">
        <v>430418.71799999999</v>
      </c>
      <c r="Y14" s="14">
        <v>9.5</v>
      </c>
      <c r="Z14" s="14">
        <f>+((Table13[[#This Row],[NET CONSUMPTION T=Q+R-S]]-Table13[[#This Row],[TOTAL SALES W=U+V]])/Table13[[#This Row],[NET CONSUMPTION T=Q+R-S]])*100</f>
        <v>9.499849032800741</v>
      </c>
      <c r="AA14" s="14">
        <v>2565722.5</v>
      </c>
      <c r="AB14" s="14">
        <v>2565515.5</v>
      </c>
      <c r="AC14" s="14">
        <v>0.91</v>
      </c>
      <c r="AD14" s="14">
        <v>1</v>
      </c>
      <c r="AE14" s="14">
        <v>9</v>
      </c>
      <c r="AF14" s="15"/>
      <c r="AG14" s="16"/>
    </row>
    <row r="15" spans="1:33" x14ac:dyDescent="0.25">
      <c r="A15" s="14">
        <v>7</v>
      </c>
      <c r="B15" s="14" t="s">
        <v>73</v>
      </c>
      <c r="C15" s="14" t="s">
        <v>73</v>
      </c>
      <c r="D15" s="14" t="s">
        <v>8</v>
      </c>
      <c r="E15" s="14" t="s">
        <v>74</v>
      </c>
      <c r="F15" s="14" t="s">
        <v>8</v>
      </c>
      <c r="G15" s="14"/>
      <c r="H15" s="14" t="s">
        <v>91</v>
      </c>
      <c r="I15" s="14" t="s">
        <v>76</v>
      </c>
      <c r="J15" s="14" t="s">
        <v>92</v>
      </c>
      <c r="K15" s="14">
        <v>199</v>
      </c>
      <c r="L15" s="14">
        <v>191</v>
      </c>
      <c r="M15" s="14">
        <v>8</v>
      </c>
      <c r="N15" s="14">
        <v>191</v>
      </c>
      <c r="O15" s="14">
        <v>764.3</v>
      </c>
      <c r="P15" s="14">
        <v>839.8</v>
      </c>
      <c r="Q15" s="14">
        <v>2000</v>
      </c>
      <c r="R15" s="14">
        <f>+(Table13[[#This Row],[FR]]-Table13[[#This Row],[IR]])*Table13[[#This Row],[MC]]</f>
        <v>151000</v>
      </c>
      <c r="S15" s="14">
        <v>22200</v>
      </c>
      <c r="T15" s="14">
        <v>0</v>
      </c>
      <c r="U15" s="14">
        <f>+Table13[[#This Row],[CONSUMPTION Q=(O-N)*P]]+Table13[[#This Row],[IMPORTED ENERGY]]-Table13[[#This Row],[EXPORTED ENERGY]]</f>
        <v>173200</v>
      </c>
      <c r="V15" s="14"/>
      <c r="W15" s="14">
        <v>156745.30100000001</v>
      </c>
      <c r="X15" s="14">
        <v>156745.30100000001</v>
      </c>
      <c r="Y15" s="14">
        <v>9.5</v>
      </c>
      <c r="Z15" s="14">
        <f>+((Table13[[#This Row],[NET CONSUMPTION T=Q+R-S]]-Table13[[#This Row],[TOTAL SALES W=U+V]])/Table13[[#This Row],[NET CONSUMPTION T=Q+R-S]])*100</f>
        <v>9.5004035796766715</v>
      </c>
      <c r="AA15" s="14">
        <v>934202.31</v>
      </c>
      <c r="AB15" s="14">
        <v>934202.31</v>
      </c>
      <c r="AC15" s="14">
        <v>0.9</v>
      </c>
      <c r="AD15" s="14">
        <v>1</v>
      </c>
      <c r="AE15" s="14">
        <v>10</v>
      </c>
      <c r="AF15" s="15"/>
      <c r="AG15" s="16"/>
    </row>
    <row r="16" spans="1:33" x14ac:dyDescent="0.25">
      <c r="A16" s="14">
        <v>8</v>
      </c>
      <c r="B16" s="14" t="s">
        <v>73</v>
      </c>
      <c r="C16" s="14" t="s">
        <v>73</v>
      </c>
      <c r="D16" s="14" t="s">
        <v>8</v>
      </c>
      <c r="E16" s="14" t="s">
        <v>78</v>
      </c>
      <c r="F16" s="14" t="s">
        <v>8</v>
      </c>
      <c r="G16" s="14"/>
      <c r="H16" s="14" t="s">
        <v>93</v>
      </c>
      <c r="I16" s="14" t="s">
        <v>76</v>
      </c>
      <c r="J16" s="14" t="s">
        <v>94</v>
      </c>
      <c r="K16" s="14">
        <v>356</v>
      </c>
      <c r="L16" s="14">
        <v>336</v>
      </c>
      <c r="M16" s="14">
        <v>20</v>
      </c>
      <c r="N16" s="14">
        <v>334</v>
      </c>
      <c r="O16" s="14">
        <v>442.49</v>
      </c>
      <c r="P16" s="14">
        <v>458.64299999999997</v>
      </c>
      <c r="Q16" s="14">
        <v>20000</v>
      </c>
      <c r="R16" s="14">
        <f>+(Table13[[#This Row],[FR]]-Table13[[#This Row],[IR]])*Table13[[#This Row],[MC]]</f>
        <v>323059.99999999924</v>
      </c>
      <c r="S16" s="14">
        <v>21500</v>
      </c>
      <c r="T16" s="14">
        <v>0</v>
      </c>
      <c r="U16" s="14">
        <f>+Table13[[#This Row],[CONSUMPTION Q=(O-N)*P]]+Table13[[#This Row],[IMPORTED ENERGY]]-Table13[[#This Row],[EXPORTED ENERGY]]</f>
        <v>344559.99999999924</v>
      </c>
      <c r="V16" s="14">
        <v>34</v>
      </c>
      <c r="W16" s="14">
        <v>311793.24900000001</v>
      </c>
      <c r="X16" s="14">
        <v>311827.24900000001</v>
      </c>
      <c r="Y16" s="14">
        <v>9.5</v>
      </c>
      <c r="Z16" s="14">
        <f>+((Table13[[#This Row],[NET CONSUMPTION T=Q+R-S]]-Table13[[#This Row],[TOTAL SALES W=U+V]])/Table13[[#This Row],[NET CONSUMPTION T=Q+R-S]])*100</f>
        <v>9.499869688878368</v>
      </c>
      <c r="AA16" s="14">
        <v>1858781.03</v>
      </c>
      <c r="AB16" s="14">
        <v>1858637.03</v>
      </c>
      <c r="AC16" s="14">
        <v>0.91</v>
      </c>
      <c r="AD16" s="14">
        <v>1</v>
      </c>
      <c r="AE16" s="14">
        <v>9</v>
      </c>
      <c r="AF16" s="15"/>
      <c r="AG16" s="16"/>
    </row>
    <row r="17" spans="1:33" x14ac:dyDescent="0.25">
      <c r="A17" s="14">
        <v>9</v>
      </c>
      <c r="B17" s="14" t="s">
        <v>73</v>
      </c>
      <c r="C17" s="14" t="s">
        <v>73</v>
      </c>
      <c r="D17" s="14" t="s">
        <v>8</v>
      </c>
      <c r="E17" s="14" t="s">
        <v>74</v>
      </c>
      <c r="F17" s="14" t="s">
        <v>8</v>
      </c>
      <c r="G17" s="14"/>
      <c r="H17" s="14" t="s">
        <v>95</v>
      </c>
      <c r="I17" s="14" t="s">
        <v>76</v>
      </c>
      <c r="J17" s="14" t="s">
        <v>96</v>
      </c>
      <c r="K17" s="14">
        <v>484</v>
      </c>
      <c r="L17" s="14">
        <v>449</v>
      </c>
      <c r="M17" s="14">
        <v>35</v>
      </c>
      <c r="N17" s="14">
        <v>442</v>
      </c>
      <c r="O17" s="14">
        <v>2032.6</v>
      </c>
      <c r="P17" s="14">
        <v>2251</v>
      </c>
      <c r="Q17" s="14">
        <v>2000</v>
      </c>
      <c r="R17" s="14">
        <f>+(Table13[[#This Row],[FR]]-Table13[[#This Row],[IR]])*Table13[[#This Row],[MC]]</f>
        <v>436800.00000000017</v>
      </c>
      <c r="S17" s="14">
        <v>60000</v>
      </c>
      <c r="T17" s="14">
        <v>0</v>
      </c>
      <c r="U17" s="14">
        <f>+Table13[[#This Row],[CONSUMPTION Q=(O-N)*P]]+Table13[[#This Row],[IMPORTED ENERGY]]-Table13[[#This Row],[EXPORTED ENERGY]]</f>
        <v>496800.00000000017</v>
      </c>
      <c r="V17" s="14">
        <v>579</v>
      </c>
      <c r="W17" s="14">
        <v>449026.15600000002</v>
      </c>
      <c r="X17" s="14">
        <v>449605.15600000002</v>
      </c>
      <c r="Y17" s="14">
        <v>9.5</v>
      </c>
      <c r="Z17" s="14">
        <f>+((Table13[[#This Row],[NET CONSUMPTION T=Q+R-S]]-Table13[[#This Row],[TOTAL SALES W=U+V]])/Table13[[#This Row],[NET CONSUMPTION T=Q+R-S]])*100</f>
        <v>9.4997673107890783</v>
      </c>
      <c r="AA17" s="14">
        <v>2682739.09</v>
      </c>
      <c r="AB17" s="14">
        <v>2681764.09</v>
      </c>
      <c r="AC17" s="14">
        <v>0.91</v>
      </c>
      <c r="AD17" s="14">
        <v>1</v>
      </c>
      <c r="AE17" s="14">
        <v>9</v>
      </c>
      <c r="AF17" s="15"/>
      <c r="AG17" s="16"/>
    </row>
    <row r="18" spans="1:33" x14ac:dyDescent="0.25">
      <c r="A18" s="14">
        <v>10</v>
      </c>
      <c r="B18" s="14" t="s">
        <v>73</v>
      </c>
      <c r="C18" s="14" t="s">
        <v>73</v>
      </c>
      <c r="D18" s="14" t="s">
        <v>8</v>
      </c>
      <c r="E18" s="14" t="s">
        <v>97</v>
      </c>
      <c r="F18" s="14" t="s">
        <v>8</v>
      </c>
      <c r="G18" s="14"/>
      <c r="H18" s="14" t="s">
        <v>98</v>
      </c>
      <c r="I18" s="14" t="s">
        <v>76</v>
      </c>
      <c r="J18" s="14" t="s">
        <v>99</v>
      </c>
      <c r="K18" s="14">
        <v>273</v>
      </c>
      <c r="L18" s="14">
        <v>223</v>
      </c>
      <c r="M18" s="14">
        <v>50</v>
      </c>
      <c r="N18" s="14">
        <v>218</v>
      </c>
      <c r="O18" s="14">
        <v>4683.8</v>
      </c>
      <c r="P18" s="14">
        <v>4768.3</v>
      </c>
      <c r="Q18" s="14">
        <v>2000</v>
      </c>
      <c r="R18" s="14">
        <f>+(Table13[[#This Row],[FR]]-Table13[[#This Row],[IR]])*Table13[[#This Row],[MC]]</f>
        <v>169000</v>
      </c>
      <c r="S18" s="14">
        <v>40000</v>
      </c>
      <c r="T18" s="14">
        <v>0</v>
      </c>
      <c r="U18" s="14">
        <f>+Table13[[#This Row],[CONSUMPTION Q=(O-N)*P]]+Table13[[#This Row],[IMPORTED ENERGY]]-Table13[[#This Row],[EXPORTED ENERGY]]</f>
        <v>209000</v>
      </c>
      <c r="V18" s="14">
        <v>195</v>
      </c>
      <c r="W18" s="14">
        <v>188949.68400000001</v>
      </c>
      <c r="X18" s="14">
        <v>189144.68400000001</v>
      </c>
      <c r="Y18" s="14">
        <v>9.5</v>
      </c>
      <c r="Z18" s="14">
        <f>+((Table13[[#This Row],[NET CONSUMPTION T=Q+R-S]]-Table13[[#This Row],[TOTAL SALES W=U+V]])/Table13[[#This Row],[NET CONSUMPTION T=Q+R-S]])*100</f>
        <v>9.5001511961722453</v>
      </c>
      <c r="AA18" s="14">
        <v>1133717.3400000001</v>
      </c>
      <c r="AB18" s="14">
        <v>1127515.3400000001</v>
      </c>
      <c r="AC18" s="14">
        <v>0.9</v>
      </c>
      <c r="AD18" s="14">
        <v>0.99</v>
      </c>
      <c r="AE18" s="14">
        <v>9.9</v>
      </c>
      <c r="AF18" s="15"/>
      <c r="AG18" s="16"/>
    </row>
    <row r="19" spans="1:33" x14ac:dyDescent="0.25">
      <c r="A19" s="14">
        <v>11</v>
      </c>
      <c r="B19" s="14" t="s">
        <v>73</v>
      </c>
      <c r="C19" s="14" t="s">
        <v>73</v>
      </c>
      <c r="D19" s="14" t="s">
        <v>8</v>
      </c>
      <c r="E19" s="14" t="s">
        <v>81</v>
      </c>
      <c r="F19" s="14" t="s">
        <v>8</v>
      </c>
      <c r="G19" s="14"/>
      <c r="H19" s="14" t="s">
        <v>100</v>
      </c>
      <c r="I19" s="14" t="s">
        <v>76</v>
      </c>
      <c r="J19" s="14" t="s">
        <v>101</v>
      </c>
      <c r="K19" s="14">
        <v>472</v>
      </c>
      <c r="L19" s="14">
        <v>431</v>
      </c>
      <c r="M19" s="14">
        <v>41</v>
      </c>
      <c r="N19" s="14">
        <v>430</v>
      </c>
      <c r="O19" s="14">
        <v>641.99099999999999</v>
      </c>
      <c r="P19" s="14">
        <v>665.01599999999996</v>
      </c>
      <c r="Q19" s="14">
        <v>20000</v>
      </c>
      <c r="R19" s="14">
        <f>+(Table13[[#This Row],[FR]]-Table13[[#This Row],[IR]])*Table13[[#This Row],[MC]]</f>
        <v>460499.99999999953</v>
      </c>
      <c r="S19" s="14">
        <v>40500</v>
      </c>
      <c r="T19" s="14">
        <v>0</v>
      </c>
      <c r="U19" s="14">
        <f>+Table13[[#This Row],[CONSUMPTION Q=(O-N)*P]]+Table13[[#This Row],[IMPORTED ENERGY]]-Table13[[#This Row],[EXPORTED ENERGY]]</f>
        <v>500999.99999999953</v>
      </c>
      <c r="V19" s="14">
        <v>22</v>
      </c>
      <c r="W19" s="14">
        <v>453383.00199999998</v>
      </c>
      <c r="X19" s="14">
        <v>453405.00199999998</v>
      </c>
      <c r="Y19" s="14">
        <v>9.5</v>
      </c>
      <c r="Z19" s="14">
        <f>+((Table13[[#This Row],[NET CONSUMPTION T=Q+R-S]]-Table13[[#This Row],[TOTAL SALES W=U+V]])/Table13[[#This Row],[NET CONSUMPTION T=Q+R-S]])*100</f>
        <v>9.4999996007983221</v>
      </c>
      <c r="AA19" s="14">
        <v>2702435.34</v>
      </c>
      <c r="AB19" s="14">
        <v>2702430.34</v>
      </c>
      <c r="AC19" s="14">
        <v>0.91</v>
      </c>
      <c r="AD19" s="14">
        <v>1</v>
      </c>
      <c r="AE19" s="14">
        <v>9</v>
      </c>
      <c r="AF19" s="15"/>
      <c r="AG19" s="16"/>
    </row>
    <row r="20" spans="1:33" x14ac:dyDescent="0.25">
      <c r="A20" s="14">
        <v>12</v>
      </c>
      <c r="B20" s="14" t="s">
        <v>73</v>
      </c>
      <c r="C20" s="14" t="s">
        <v>73</v>
      </c>
      <c r="D20" s="14" t="s">
        <v>8</v>
      </c>
      <c r="E20" s="14" t="s">
        <v>97</v>
      </c>
      <c r="F20" s="14" t="s">
        <v>8</v>
      </c>
      <c r="G20" s="14"/>
      <c r="H20" s="14" t="s">
        <v>102</v>
      </c>
      <c r="I20" s="14" t="s">
        <v>76</v>
      </c>
      <c r="J20" s="14" t="s">
        <v>103</v>
      </c>
      <c r="K20" s="14">
        <v>556</v>
      </c>
      <c r="L20" s="14">
        <v>513</v>
      </c>
      <c r="M20" s="14">
        <v>43</v>
      </c>
      <c r="N20" s="14">
        <v>513</v>
      </c>
      <c r="O20" s="14">
        <v>525.96299999999997</v>
      </c>
      <c r="P20" s="14">
        <v>545.43399999999997</v>
      </c>
      <c r="Q20" s="14">
        <v>20000</v>
      </c>
      <c r="R20" s="14">
        <f>+(Table13[[#This Row],[FR]]-Table13[[#This Row],[IR]])*Table13[[#This Row],[MC]]</f>
        <v>389420.00000000006</v>
      </c>
      <c r="S20" s="14">
        <v>78000</v>
      </c>
      <c r="T20" s="14">
        <v>0</v>
      </c>
      <c r="U20" s="14">
        <f>+Table13[[#This Row],[CONSUMPTION Q=(O-N)*P]]+Table13[[#This Row],[IMPORTED ENERGY]]-Table13[[#This Row],[EXPORTED ENERGY]]</f>
        <v>467420.00000000006</v>
      </c>
      <c r="V20" s="14"/>
      <c r="W20" s="14">
        <v>423013.848</v>
      </c>
      <c r="X20" s="14">
        <v>423013.848</v>
      </c>
      <c r="Y20" s="14">
        <v>9.5</v>
      </c>
      <c r="Z20" s="14">
        <f>+((Table13[[#This Row],[NET CONSUMPTION T=Q+R-S]]-Table13[[#This Row],[TOTAL SALES W=U+V]])/Table13[[#This Row],[NET CONSUMPTION T=Q+R-S]])*100</f>
        <v>9.5002678533225051</v>
      </c>
      <c r="AA20" s="14">
        <v>2521161.2000000002</v>
      </c>
      <c r="AB20" s="14">
        <v>2521161.2000000002</v>
      </c>
      <c r="AC20" s="14">
        <v>0.9</v>
      </c>
      <c r="AD20" s="14">
        <v>1</v>
      </c>
      <c r="AE20" s="14">
        <v>10</v>
      </c>
      <c r="AF20" s="15"/>
      <c r="AG20" s="16"/>
    </row>
    <row r="21" spans="1:33" x14ac:dyDescent="0.25">
      <c r="A21" s="14">
        <v>13</v>
      </c>
      <c r="B21" s="14" t="s">
        <v>73</v>
      </c>
      <c r="C21" s="14" t="s">
        <v>73</v>
      </c>
      <c r="D21" s="14" t="s">
        <v>8</v>
      </c>
      <c r="E21" s="14" t="s">
        <v>81</v>
      </c>
      <c r="F21" s="14" t="s">
        <v>8</v>
      </c>
      <c r="G21" s="14"/>
      <c r="H21" s="14" t="s">
        <v>104</v>
      </c>
      <c r="I21" s="14" t="s">
        <v>76</v>
      </c>
      <c r="J21" s="14" t="s">
        <v>105</v>
      </c>
      <c r="K21" s="14">
        <v>478</v>
      </c>
      <c r="L21" s="14">
        <v>438</v>
      </c>
      <c r="M21" s="14">
        <v>40</v>
      </c>
      <c r="N21" s="14">
        <v>434</v>
      </c>
      <c r="O21" s="14">
        <v>660.95600000000002</v>
      </c>
      <c r="P21" s="14">
        <v>683.27099999999996</v>
      </c>
      <c r="Q21" s="14">
        <v>20000</v>
      </c>
      <c r="R21" s="14">
        <f>+(Table13[[#This Row],[FR]]-Table13[[#This Row],[IR]])*Table13[[#This Row],[MC]]</f>
        <v>446299.99999999884</v>
      </c>
      <c r="S21" s="14">
        <v>39800</v>
      </c>
      <c r="T21" s="14">
        <v>0</v>
      </c>
      <c r="U21" s="14">
        <f>+Table13[[#This Row],[CONSUMPTION Q=(O-N)*P]]+Table13[[#This Row],[IMPORTED ENERGY]]-Table13[[#This Row],[EXPORTED ENERGY]]</f>
        <v>486099.99999999884</v>
      </c>
      <c r="V21" s="14">
        <v>121</v>
      </c>
      <c r="W21" s="14">
        <v>439800.97499999998</v>
      </c>
      <c r="X21" s="14">
        <v>439921.97499999998</v>
      </c>
      <c r="Y21" s="14">
        <v>9.5</v>
      </c>
      <c r="Z21" s="14">
        <f>+((Table13[[#This Row],[NET CONSUMPTION T=Q+R-S]]-Table13[[#This Row],[TOTAL SALES W=U+V]])/Table13[[#This Row],[NET CONSUMPTION T=Q+R-S]])*100</f>
        <v>9.499696564492691</v>
      </c>
      <c r="AA21" s="14">
        <v>2622652.96</v>
      </c>
      <c r="AB21" s="14">
        <v>2622599.96</v>
      </c>
      <c r="AC21" s="14">
        <v>0.91</v>
      </c>
      <c r="AD21" s="14">
        <v>1</v>
      </c>
      <c r="AE21" s="14">
        <v>9</v>
      </c>
      <c r="AF21" s="15"/>
      <c r="AG21" s="16"/>
    </row>
    <row r="22" spans="1:33" x14ac:dyDescent="0.25">
      <c r="A22" s="14">
        <v>14</v>
      </c>
      <c r="B22" s="14" t="s">
        <v>73</v>
      </c>
      <c r="C22" s="14" t="s">
        <v>73</v>
      </c>
      <c r="D22" s="14" t="s">
        <v>8</v>
      </c>
      <c r="E22" s="14" t="s">
        <v>81</v>
      </c>
      <c r="F22" s="14" t="s">
        <v>8</v>
      </c>
      <c r="G22" s="14"/>
      <c r="H22" s="14" t="s">
        <v>106</v>
      </c>
      <c r="I22" s="14" t="s">
        <v>76</v>
      </c>
      <c r="J22" s="14" t="s">
        <v>107</v>
      </c>
      <c r="K22" s="14">
        <v>253</v>
      </c>
      <c r="L22" s="14">
        <v>235</v>
      </c>
      <c r="M22" s="14">
        <v>18</v>
      </c>
      <c r="N22" s="14">
        <v>233</v>
      </c>
      <c r="O22" s="14">
        <v>275.80099999999999</v>
      </c>
      <c r="P22" s="14">
        <v>291.02</v>
      </c>
      <c r="Q22" s="14">
        <v>20000</v>
      </c>
      <c r="R22" s="14">
        <f>+(Table13[[#This Row],[FR]]-Table13[[#This Row],[IR]])*Table13[[#This Row],[MC]]</f>
        <v>304379.99999999988</v>
      </c>
      <c r="S22" s="14">
        <v>0</v>
      </c>
      <c r="T22" s="14">
        <v>0</v>
      </c>
      <c r="U22" s="14">
        <f>+Table13[[#This Row],[CONSUMPTION Q=(O-N)*P]]+Table13[[#This Row],[IMPORTED ENERGY]]-Table13[[#This Row],[EXPORTED ENERGY]]</f>
        <v>304379.99999999988</v>
      </c>
      <c r="V22" s="14">
        <v>77</v>
      </c>
      <c r="W22" s="14">
        <v>275387.03700000001</v>
      </c>
      <c r="X22" s="14">
        <v>275464.03700000001</v>
      </c>
      <c r="Y22" s="14">
        <v>9.5</v>
      </c>
      <c r="Z22" s="14">
        <f>+((Table13[[#This Row],[NET CONSUMPTION T=Q+R-S]]-Table13[[#This Row],[TOTAL SALES W=U+V]])/Table13[[#This Row],[NET CONSUMPTION T=Q+R-S]])*100</f>
        <v>9.4999549904723981</v>
      </c>
      <c r="AA22" s="14">
        <v>1642194.71</v>
      </c>
      <c r="AB22" s="14">
        <v>1642187.71</v>
      </c>
      <c r="AC22" s="14">
        <v>0.91</v>
      </c>
      <c r="AD22" s="14">
        <v>1</v>
      </c>
      <c r="AE22" s="14">
        <v>9</v>
      </c>
      <c r="AF22" s="15"/>
      <c r="AG22" s="16"/>
    </row>
    <row r="23" spans="1:33" x14ac:dyDescent="0.25">
      <c r="A23" s="14">
        <v>15</v>
      </c>
      <c r="B23" s="14" t="s">
        <v>73</v>
      </c>
      <c r="C23" s="14" t="s">
        <v>73</v>
      </c>
      <c r="D23" s="14" t="s">
        <v>8</v>
      </c>
      <c r="E23" s="14" t="s">
        <v>84</v>
      </c>
      <c r="F23" s="14" t="s">
        <v>8</v>
      </c>
      <c r="G23" s="14"/>
      <c r="H23" s="14" t="s">
        <v>108</v>
      </c>
      <c r="I23" s="14" t="s">
        <v>76</v>
      </c>
      <c r="J23" s="14" t="s">
        <v>109</v>
      </c>
      <c r="K23" s="14">
        <v>119</v>
      </c>
      <c r="L23" s="14">
        <v>117</v>
      </c>
      <c r="M23" s="14">
        <v>2</v>
      </c>
      <c r="N23" s="14">
        <v>116</v>
      </c>
      <c r="O23" s="14">
        <v>543.59900000000005</v>
      </c>
      <c r="P23" s="14">
        <v>549.61500000000001</v>
      </c>
      <c r="Q23" s="14">
        <v>20000</v>
      </c>
      <c r="R23" s="14">
        <f>+(Table13[[#This Row],[FR]]-Table13[[#This Row],[IR]])*Table13[[#This Row],[MC]]</f>
        <v>120319.99999999926</v>
      </c>
      <c r="S23" s="14">
        <v>30000</v>
      </c>
      <c r="T23" s="14">
        <v>0</v>
      </c>
      <c r="U23" s="14">
        <f>+Table13[[#This Row],[CONSUMPTION Q=(O-N)*P]]+Table13[[#This Row],[IMPORTED ENERGY]]-Table13[[#This Row],[EXPORTED ENERGY]]</f>
        <v>150319.99999999924</v>
      </c>
      <c r="V23" s="14">
        <v>2782</v>
      </c>
      <c r="W23" s="14">
        <v>133257.215</v>
      </c>
      <c r="X23" s="14">
        <v>136039.215</v>
      </c>
      <c r="Y23" s="14">
        <v>9.5</v>
      </c>
      <c r="Z23" s="14">
        <f>+((Table13[[#This Row],[NET CONSUMPTION T=Q+R-S]]-Table13[[#This Row],[TOTAL SALES W=U+V]])/Table13[[#This Row],[NET CONSUMPTION T=Q+R-S]])*100</f>
        <v>9.5002561202762905</v>
      </c>
      <c r="AA23" s="14">
        <v>821475.64</v>
      </c>
      <c r="AB23" s="14">
        <v>794212.64</v>
      </c>
      <c r="AC23" s="14">
        <v>0.9</v>
      </c>
      <c r="AD23" s="14">
        <v>0.97</v>
      </c>
      <c r="AE23" s="14">
        <v>9.6999999999999993</v>
      </c>
      <c r="AF23" s="15"/>
      <c r="AG23" s="16"/>
    </row>
    <row r="24" spans="1:33" x14ac:dyDescent="0.25">
      <c r="A24" s="14">
        <v>16</v>
      </c>
      <c r="B24" s="14" t="s">
        <v>73</v>
      </c>
      <c r="C24" s="14" t="s">
        <v>73</v>
      </c>
      <c r="D24" s="14" t="s">
        <v>8</v>
      </c>
      <c r="E24" s="14" t="s">
        <v>84</v>
      </c>
      <c r="F24" s="14" t="s">
        <v>8</v>
      </c>
      <c r="G24" s="14"/>
      <c r="H24" s="14" t="s">
        <v>110</v>
      </c>
      <c r="I24" s="14" t="s">
        <v>111</v>
      </c>
      <c r="J24" s="14" t="s">
        <v>112</v>
      </c>
      <c r="K24" s="14">
        <v>1266</v>
      </c>
      <c r="L24" s="14">
        <v>1019</v>
      </c>
      <c r="M24" s="14">
        <v>247</v>
      </c>
      <c r="N24" s="14">
        <v>0</v>
      </c>
      <c r="O24" s="14">
        <v>7295.3</v>
      </c>
      <c r="P24" s="14">
        <v>7391.5</v>
      </c>
      <c r="Q24" s="14">
        <v>1000</v>
      </c>
      <c r="R24" s="14">
        <f>+(Table13[[#This Row],[FR]]-Table13[[#This Row],[IR]])*Table13[[#This Row],[MC]]</f>
        <v>96199.999999999825</v>
      </c>
      <c r="S24" s="14">
        <v>0</v>
      </c>
      <c r="T24" s="14">
        <v>30000</v>
      </c>
      <c r="U24" s="14">
        <f>+Table13[[#This Row],[CONSUMPTION Q=(O-N)*P]]+Table13[[#This Row],[IMPORTED ENERGY]]-Table13[[#This Row],[EXPORTED ENERGY]]</f>
        <v>66199.999999999825</v>
      </c>
      <c r="V24" s="14">
        <v>60809</v>
      </c>
      <c r="W24" s="14">
        <v>0</v>
      </c>
      <c r="X24" s="14">
        <v>60809</v>
      </c>
      <c r="Y24" s="14">
        <v>8.14</v>
      </c>
      <c r="Z24" s="14">
        <f>+((Table13[[#This Row],[NET CONSUMPTION T=Q+R-S]]-Table13[[#This Row],[TOTAL SALES W=U+V]])/Table13[[#This Row],[NET CONSUMPTION T=Q+R-S]])*100</f>
        <v>8.1435045317218133</v>
      </c>
      <c r="AA24" s="14">
        <v>693909.94</v>
      </c>
      <c r="AB24" s="14">
        <v>537021.07999999996</v>
      </c>
      <c r="AC24" s="14">
        <v>0.92</v>
      </c>
      <c r="AD24" s="14">
        <v>0.77</v>
      </c>
      <c r="AE24" s="14">
        <v>6.16</v>
      </c>
      <c r="AF24" s="15"/>
      <c r="AG24" s="16"/>
    </row>
    <row r="25" spans="1:33" x14ac:dyDescent="0.25">
      <c r="A25" s="14">
        <v>17</v>
      </c>
      <c r="B25" s="14" t="s">
        <v>73</v>
      </c>
      <c r="C25" s="14" t="s">
        <v>73</v>
      </c>
      <c r="D25" s="14" t="s">
        <v>8</v>
      </c>
      <c r="E25" s="14" t="s">
        <v>81</v>
      </c>
      <c r="F25" s="14" t="s">
        <v>8</v>
      </c>
      <c r="G25" s="14"/>
      <c r="H25" s="14" t="s">
        <v>113</v>
      </c>
      <c r="I25" s="14" t="s">
        <v>111</v>
      </c>
      <c r="J25" s="14" t="s">
        <v>114</v>
      </c>
      <c r="K25" s="14">
        <v>2288</v>
      </c>
      <c r="L25" s="14">
        <v>1983</v>
      </c>
      <c r="M25" s="14">
        <v>305</v>
      </c>
      <c r="N25" s="14">
        <v>0</v>
      </c>
      <c r="O25" s="14">
        <v>15258.6</v>
      </c>
      <c r="P25" s="14">
        <v>15460.3</v>
      </c>
      <c r="Q25" s="14">
        <v>1000</v>
      </c>
      <c r="R25" s="14">
        <f>+(Table13[[#This Row],[FR]]-Table13[[#This Row],[IR]])*Table13[[#This Row],[MC]]</f>
        <v>201699.99999999889</v>
      </c>
      <c r="S25" s="14">
        <v>0</v>
      </c>
      <c r="T25" s="14">
        <v>39800</v>
      </c>
      <c r="U25" s="14">
        <f>+Table13[[#This Row],[CONSUMPTION Q=(O-N)*P]]+Table13[[#This Row],[IMPORTED ENERGY]]-Table13[[#This Row],[EXPORTED ENERGY]]</f>
        <v>161899.99999999889</v>
      </c>
      <c r="V25" s="14">
        <v>148514.79999999999</v>
      </c>
      <c r="W25" s="14">
        <v>0</v>
      </c>
      <c r="X25" s="14">
        <v>148514.79999999999</v>
      </c>
      <c r="Y25" s="14">
        <v>8.27</v>
      </c>
      <c r="Z25" s="14">
        <f>+((Table13[[#This Row],[NET CONSUMPTION T=Q+R-S]]-Table13[[#This Row],[TOTAL SALES W=U+V]])/Table13[[#This Row],[NET CONSUMPTION T=Q+R-S]])*100</f>
        <v>8.2675725756633707</v>
      </c>
      <c r="AA25" s="14">
        <v>1572304.49</v>
      </c>
      <c r="AB25" s="14">
        <v>1129323.32</v>
      </c>
      <c r="AC25" s="14">
        <v>0.92</v>
      </c>
      <c r="AD25" s="14">
        <v>0.72</v>
      </c>
      <c r="AE25" s="14">
        <v>5.76</v>
      </c>
      <c r="AF25" s="15"/>
      <c r="AG25" s="16"/>
    </row>
    <row r="26" spans="1:33" x14ac:dyDescent="0.25">
      <c r="A26" s="14">
        <v>18</v>
      </c>
      <c r="B26" s="14" t="s">
        <v>73</v>
      </c>
      <c r="C26" s="14" t="s">
        <v>73</v>
      </c>
      <c r="D26" s="14" t="s">
        <v>8</v>
      </c>
      <c r="E26" s="14" t="s">
        <v>81</v>
      </c>
      <c r="F26" s="14" t="s">
        <v>8</v>
      </c>
      <c r="G26" s="14"/>
      <c r="H26" s="14" t="s">
        <v>115</v>
      </c>
      <c r="I26" s="14" t="s">
        <v>76</v>
      </c>
      <c r="J26" s="14" t="s">
        <v>116</v>
      </c>
      <c r="K26" s="14">
        <v>204</v>
      </c>
      <c r="L26" s="14">
        <v>193</v>
      </c>
      <c r="M26" s="14">
        <v>11</v>
      </c>
      <c r="N26" s="14">
        <v>192</v>
      </c>
      <c r="O26" s="14">
        <v>221.09800000000001</v>
      </c>
      <c r="P26" s="14">
        <v>223.72300000000001</v>
      </c>
      <c r="Q26" s="14">
        <v>20000</v>
      </c>
      <c r="R26" s="14">
        <f>+(Table13[[#This Row],[FR]]-Table13[[#This Row],[IR]])*Table13[[#This Row],[MC]]</f>
        <v>52500</v>
      </c>
      <c r="S26" s="14">
        <v>32000</v>
      </c>
      <c r="T26" s="14">
        <v>0</v>
      </c>
      <c r="U26" s="14">
        <f>+Table13[[#This Row],[CONSUMPTION Q=(O-N)*P]]+Table13[[#This Row],[IMPORTED ENERGY]]-Table13[[#This Row],[EXPORTED ENERGY]]</f>
        <v>84500</v>
      </c>
      <c r="V26" s="14">
        <v>20</v>
      </c>
      <c r="W26" s="14">
        <v>84597.542000000001</v>
      </c>
      <c r="X26" s="14">
        <v>84617.542000000001</v>
      </c>
      <c r="Y26" s="14">
        <v>-0.14000000000000001</v>
      </c>
      <c r="Z26" s="17">
        <f>+((Table13[[#This Row],[NET CONSUMPTION T=Q+R-S]]-Table13[[#This Row],[TOTAL SALES W=U+V]])/Table13[[#This Row],[NET CONSUMPTION T=Q+R-S]])*100</f>
        <v>-0.13910295857988317</v>
      </c>
      <c r="AA26" s="14">
        <v>504463.18</v>
      </c>
      <c r="AB26" s="14">
        <v>504456.18</v>
      </c>
      <c r="AC26" s="14">
        <v>1</v>
      </c>
      <c r="AD26" s="14">
        <v>1</v>
      </c>
      <c r="AE26" s="14">
        <v>0</v>
      </c>
      <c r="AF26" s="15" t="s">
        <v>117</v>
      </c>
      <c r="AG26" s="16"/>
    </row>
    <row r="27" spans="1:33" x14ac:dyDescent="0.25">
      <c r="A27" s="14">
        <v>19</v>
      </c>
      <c r="B27" s="14" t="s">
        <v>73</v>
      </c>
      <c r="C27" s="14" t="s">
        <v>73</v>
      </c>
      <c r="D27" s="14" t="s">
        <v>8</v>
      </c>
      <c r="E27" s="14" t="s">
        <v>97</v>
      </c>
      <c r="F27" s="14" t="s">
        <v>8</v>
      </c>
      <c r="G27" s="14"/>
      <c r="H27" s="14" t="s">
        <v>118</v>
      </c>
      <c r="I27" s="14" t="s">
        <v>111</v>
      </c>
      <c r="J27" s="14" t="s">
        <v>119</v>
      </c>
      <c r="K27" s="14">
        <v>3276</v>
      </c>
      <c r="L27" s="14">
        <v>2767</v>
      </c>
      <c r="M27" s="14">
        <v>509</v>
      </c>
      <c r="N27" s="14">
        <v>0</v>
      </c>
      <c r="O27" s="14">
        <v>861.66600000000005</v>
      </c>
      <c r="P27" s="14">
        <v>876.61199999999997</v>
      </c>
      <c r="Q27" s="14">
        <v>20000</v>
      </c>
      <c r="R27" s="14">
        <f>+(Table13[[#This Row],[FR]]-Table13[[#This Row],[IR]])*Table13[[#This Row],[MC]]</f>
        <v>298919.99999999825</v>
      </c>
      <c r="S27" s="14">
        <v>9244</v>
      </c>
      <c r="T27" s="14">
        <v>78000</v>
      </c>
      <c r="U27" s="14">
        <f>+Table13[[#This Row],[CONSUMPTION Q=(O-N)*P]]+Table13[[#This Row],[IMPORTED ENERGY]]-Table13[[#This Row],[EXPORTED ENERGY]]</f>
        <v>230163.99999999825</v>
      </c>
      <c r="V27" s="14">
        <v>211487</v>
      </c>
      <c r="W27" s="14">
        <v>0</v>
      </c>
      <c r="X27" s="14">
        <v>211487</v>
      </c>
      <c r="Y27" s="14">
        <v>8.11</v>
      </c>
      <c r="Z27" s="14">
        <f>+((Table13[[#This Row],[NET CONSUMPTION T=Q+R-S]]-Table13[[#This Row],[TOTAL SALES W=U+V]])/Table13[[#This Row],[NET CONSUMPTION T=Q+R-S]])*100</f>
        <v>8.1146486852845783</v>
      </c>
      <c r="AA27" s="14">
        <v>2231610.02</v>
      </c>
      <c r="AB27" s="14">
        <v>1495280.95</v>
      </c>
      <c r="AC27" s="14">
        <v>0.92</v>
      </c>
      <c r="AD27" s="14">
        <v>0.67</v>
      </c>
      <c r="AE27" s="14">
        <v>5.36</v>
      </c>
      <c r="AF27" s="15"/>
      <c r="AG27" s="16"/>
    </row>
    <row r="28" spans="1:33" x14ac:dyDescent="0.25">
      <c r="A28" s="14">
        <v>20</v>
      </c>
      <c r="B28" s="14" t="s">
        <v>73</v>
      </c>
      <c r="C28" s="14" t="s">
        <v>73</v>
      </c>
      <c r="D28" s="14" t="s">
        <v>8</v>
      </c>
      <c r="E28" s="14" t="s">
        <v>81</v>
      </c>
      <c r="F28" s="14" t="s">
        <v>8</v>
      </c>
      <c r="G28" s="14"/>
      <c r="H28" s="14" t="s">
        <v>120</v>
      </c>
      <c r="I28" s="14" t="s">
        <v>76</v>
      </c>
      <c r="J28" s="14" t="s">
        <v>121</v>
      </c>
      <c r="K28" s="14">
        <v>376</v>
      </c>
      <c r="L28" s="14">
        <v>351</v>
      </c>
      <c r="M28" s="14">
        <v>25</v>
      </c>
      <c r="N28" s="14">
        <v>348</v>
      </c>
      <c r="O28" s="14">
        <v>412.93299999999999</v>
      </c>
      <c r="P28" s="14">
        <v>429.15100000000001</v>
      </c>
      <c r="Q28" s="14">
        <v>20000</v>
      </c>
      <c r="R28" s="14">
        <f>+(Table13[[#This Row],[FR]]-Table13[[#This Row],[IR]])*Table13[[#This Row],[MC]]</f>
        <v>324360.00000000035</v>
      </c>
      <c r="S28" s="14">
        <v>42000</v>
      </c>
      <c r="T28" s="14">
        <v>0</v>
      </c>
      <c r="U28" s="14">
        <f>+Table13[[#This Row],[CONSUMPTION Q=(O-N)*P]]+Table13[[#This Row],[IMPORTED ENERGY]]-Table13[[#This Row],[EXPORTED ENERGY]]</f>
        <v>366360.00000000035</v>
      </c>
      <c r="V28" s="14">
        <v>24</v>
      </c>
      <c r="W28" s="14">
        <v>331532.01299999998</v>
      </c>
      <c r="X28" s="14">
        <v>331556.01299999998</v>
      </c>
      <c r="Y28" s="14">
        <v>9.5</v>
      </c>
      <c r="Z28" s="14">
        <f>+((Table13[[#This Row],[NET CONSUMPTION T=Q+R-S]]-Table13[[#This Row],[TOTAL SALES W=U+V]])/Table13[[#This Row],[NET CONSUMPTION T=Q+R-S]])*100</f>
        <v>9.4999418604652099</v>
      </c>
      <c r="AA28" s="14">
        <v>1976453.79</v>
      </c>
      <c r="AB28" s="14">
        <v>1976452.79</v>
      </c>
      <c r="AC28" s="14">
        <v>0.91</v>
      </c>
      <c r="AD28" s="14">
        <v>1</v>
      </c>
      <c r="AE28" s="14">
        <v>9</v>
      </c>
      <c r="AF28" s="15"/>
      <c r="AG28" s="16"/>
    </row>
    <row r="29" spans="1:33" x14ac:dyDescent="0.25">
      <c r="A29" s="14">
        <v>21</v>
      </c>
      <c r="B29" s="14" t="s">
        <v>73</v>
      </c>
      <c r="C29" s="14" t="s">
        <v>73</v>
      </c>
      <c r="D29" s="14" t="s">
        <v>8</v>
      </c>
      <c r="E29" s="14" t="s">
        <v>97</v>
      </c>
      <c r="F29" s="14" t="s">
        <v>8</v>
      </c>
      <c r="G29" s="14"/>
      <c r="H29" s="14" t="s">
        <v>122</v>
      </c>
      <c r="I29" s="14" t="s">
        <v>111</v>
      </c>
      <c r="J29" s="14" t="s">
        <v>123</v>
      </c>
      <c r="K29" s="14">
        <v>710</v>
      </c>
      <c r="L29" s="14">
        <v>513</v>
      </c>
      <c r="M29" s="14">
        <v>197</v>
      </c>
      <c r="N29" s="14">
        <v>0</v>
      </c>
      <c r="O29" s="14">
        <v>3868.3</v>
      </c>
      <c r="P29" s="14">
        <v>3928.2</v>
      </c>
      <c r="Q29" s="14">
        <v>1000</v>
      </c>
      <c r="R29" s="14">
        <f>+(Table13[[#This Row],[FR]]-Table13[[#This Row],[IR]])*Table13[[#This Row],[MC]]</f>
        <v>59899.999999999636</v>
      </c>
      <c r="S29" s="14">
        <v>0</v>
      </c>
      <c r="T29" s="14">
        <v>14500</v>
      </c>
      <c r="U29" s="14">
        <f>+Table13[[#This Row],[CONSUMPTION Q=(O-N)*P]]+Table13[[#This Row],[IMPORTED ENERGY]]-Table13[[#This Row],[EXPORTED ENERGY]]</f>
        <v>45399.999999999636</v>
      </c>
      <c r="V29" s="14">
        <v>41622</v>
      </c>
      <c r="W29" s="14">
        <v>0</v>
      </c>
      <c r="X29" s="14">
        <v>41622</v>
      </c>
      <c r="Y29" s="14">
        <v>8.32</v>
      </c>
      <c r="Z29" s="17">
        <f>+((Table13[[#This Row],[NET CONSUMPTION T=Q+R-S]]-Table13[[#This Row],[TOTAL SALES W=U+V]])/Table13[[#This Row],[NET CONSUMPTION T=Q+R-S]])*100</f>
        <v>8.3215859030829655</v>
      </c>
      <c r="AA29" s="14">
        <v>410967.72</v>
      </c>
      <c r="AB29" s="14">
        <v>204996.72</v>
      </c>
      <c r="AC29" s="14">
        <v>0.92</v>
      </c>
      <c r="AD29" s="14">
        <v>0.5</v>
      </c>
      <c r="AE29" s="14">
        <v>4</v>
      </c>
      <c r="AF29" s="15"/>
      <c r="AG29" s="16"/>
    </row>
    <row r="30" spans="1:33" x14ac:dyDescent="0.25">
      <c r="A30" s="14">
        <v>22</v>
      </c>
      <c r="B30" s="14" t="s">
        <v>73</v>
      </c>
      <c r="C30" s="14" t="s">
        <v>73</v>
      </c>
      <c r="D30" s="14" t="s">
        <v>8</v>
      </c>
      <c r="E30" s="14" t="s">
        <v>84</v>
      </c>
      <c r="F30" s="14" t="s">
        <v>8</v>
      </c>
      <c r="G30" s="14"/>
      <c r="H30" s="14" t="s">
        <v>124</v>
      </c>
      <c r="I30" s="14" t="s">
        <v>76</v>
      </c>
      <c r="J30" s="14" t="s">
        <v>125</v>
      </c>
      <c r="K30" s="14">
        <v>292</v>
      </c>
      <c r="L30" s="14">
        <v>283</v>
      </c>
      <c r="M30" s="14">
        <v>9</v>
      </c>
      <c r="N30" s="14">
        <v>283</v>
      </c>
      <c r="O30" s="14">
        <v>265.01799999999997</v>
      </c>
      <c r="P30" s="14">
        <v>282.85899999999998</v>
      </c>
      <c r="Q30" s="14">
        <v>20000</v>
      </c>
      <c r="R30" s="14">
        <f>+(Table13[[#This Row],[FR]]-Table13[[#This Row],[IR]])*Table13[[#This Row],[MC]]</f>
        <v>356820.00000000017</v>
      </c>
      <c r="S30" s="14">
        <v>0</v>
      </c>
      <c r="T30" s="14">
        <v>0</v>
      </c>
      <c r="U30" s="14">
        <f>+Table13[[#This Row],[CONSUMPTION Q=(O-N)*P]]+Table13[[#This Row],[IMPORTED ENERGY]]-Table13[[#This Row],[EXPORTED ENERGY]]</f>
        <v>356820.00000000017</v>
      </c>
      <c r="V30" s="14"/>
      <c r="W30" s="14">
        <v>322922.33600000001</v>
      </c>
      <c r="X30" s="14">
        <v>322922.33600000001</v>
      </c>
      <c r="Y30" s="14">
        <v>9.5</v>
      </c>
      <c r="Z30" s="14">
        <f>+((Table13[[#This Row],[NET CONSUMPTION T=Q+R-S]]-Table13[[#This Row],[TOTAL SALES W=U+V]])/Table13[[#This Row],[NET CONSUMPTION T=Q+R-S]])*100</f>
        <v>9.499933860209671</v>
      </c>
      <c r="AA30" s="14">
        <v>1924617.34</v>
      </c>
      <c r="AB30" s="14">
        <v>1924617.34</v>
      </c>
      <c r="AC30" s="14">
        <v>0.91</v>
      </c>
      <c r="AD30" s="14">
        <v>1</v>
      </c>
      <c r="AE30" s="14">
        <v>9</v>
      </c>
      <c r="AF30" s="15"/>
      <c r="AG30" s="16"/>
    </row>
    <row r="31" spans="1:33" x14ac:dyDescent="0.25">
      <c r="A31" s="14">
        <v>23</v>
      </c>
      <c r="B31" s="14" t="s">
        <v>73</v>
      </c>
      <c r="C31" s="14" t="s">
        <v>73</v>
      </c>
      <c r="D31" s="14" t="s">
        <v>8</v>
      </c>
      <c r="E31" s="14" t="s">
        <v>81</v>
      </c>
      <c r="F31" s="14" t="s">
        <v>8</v>
      </c>
      <c r="G31" s="14"/>
      <c r="H31" s="14" t="s">
        <v>126</v>
      </c>
      <c r="I31" s="14" t="s">
        <v>111</v>
      </c>
      <c r="J31" s="14" t="s">
        <v>127</v>
      </c>
      <c r="K31" s="14">
        <v>3020</v>
      </c>
      <c r="L31" s="14">
        <v>2542</v>
      </c>
      <c r="M31" s="14">
        <v>478</v>
      </c>
      <c r="N31" s="14">
        <v>0</v>
      </c>
      <c r="O31" s="14">
        <v>16594.5</v>
      </c>
      <c r="P31" s="14">
        <v>16843.599999999999</v>
      </c>
      <c r="Q31" s="14">
        <v>1000</v>
      </c>
      <c r="R31" s="14">
        <f>+(Table13[[#This Row],[FR]]-Table13[[#This Row],[IR]])*Table13[[#This Row],[MC]]</f>
        <v>249099.99999999854</v>
      </c>
      <c r="S31" s="14">
        <v>0</v>
      </c>
      <c r="T31" s="14">
        <v>82500</v>
      </c>
      <c r="U31" s="14">
        <f>+Table13[[#This Row],[CONSUMPTION Q=(O-N)*P]]+Table13[[#This Row],[IMPORTED ENERGY]]-Table13[[#This Row],[EXPORTED ENERGY]]</f>
        <v>166599.99999999854</v>
      </c>
      <c r="V31" s="14">
        <v>152909.5</v>
      </c>
      <c r="W31" s="14">
        <v>0</v>
      </c>
      <c r="X31" s="14">
        <v>152909.5</v>
      </c>
      <c r="Y31" s="14">
        <v>8.2200000000000006</v>
      </c>
      <c r="Z31" s="14">
        <f>+((Table13[[#This Row],[NET CONSUMPTION T=Q+R-S]]-Table13[[#This Row],[TOTAL SALES W=U+V]])/Table13[[#This Row],[NET CONSUMPTION T=Q+R-S]])*100</f>
        <v>8.2175870348131248</v>
      </c>
      <c r="AA31" s="14">
        <v>1615279.45</v>
      </c>
      <c r="AB31" s="14">
        <v>1107618.67</v>
      </c>
      <c r="AC31" s="14">
        <v>0.92</v>
      </c>
      <c r="AD31" s="14">
        <v>0.69</v>
      </c>
      <c r="AE31" s="14">
        <v>5.52</v>
      </c>
      <c r="AF31" s="15"/>
      <c r="AG31" s="16"/>
    </row>
    <row r="32" spans="1:33" x14ac:dyDescent="0.25">
      <c r="A32" s="14">
        <v>24</v>
      </c>
      <c r="B32" s="14" t="s">
        <v>73</v>
      </c>
      <c r="C32" s="14" t="s">
        <v>73</v>
      </c>
      <c r="D32" s="14" t="s">
        <v>8</v>
      </c>
      <c r="E32" s="14" t="s">
        <v>74</v>
      </c>
      <c r="F32" s="14" t="s">
        <v>8</v>
      </c>
      <c r="G32" s="14"/>
      <c r="H32" s="14" t="s">
        <v>128</v>
      </c>
      <c r="I32" s="14" t="s">
        <v>111</v>
      </c>
      <c r="J32" s="14" t="s">
        <v>129</v>
      </c>
      <c r="K32" s="14">
        <v>1706</v>
      </c>
      <c r="L32" s="14">
        <v>1468</v>
      </c>
      <c r="M32" s="14">
        <v>238</v>
      </c>
      <c r="N32" s="14">
        <v>0</v>
      </c>
      <c r="O32" s="14">
        <v>10500.8</v>
      </c>
      <c r="P32" s="14">
        <v>10665.5</v>
      </c>
      <c r="Q32" s="14">
        <v>1000</v>
      </c>
      <c r="R32" s="14">
        <f>+(Table13[[#This Row],[FR]]-Table13[[#This Row],[IR]])*Table13[[#This Row],[MC]]</f>
        <v>164700.00000000073</v>
      </c>
      <c r="S32" s="14">
        <v>0</v>
      </c>
      <c r="T32" s="14">
        <v>60000</v>
      </c>
      <c r="U32" s="14">
        <f>+Table13[[#This Row],[CONSUMPTION Q=(O-N)*P]]+Table13[[#This Row],[IMPORTED ENERGY]]-Table13[[#This Row],[EXPORTED ENERGY]]</f>
        <v>104700.00000000073</v>
      </c>
      <c r="V32" s="14">
        <v>96293.5</v>
      </c>
      <c r="W32" s="14">
        <v>0</v>
      </c>
      <c r="X32" s="14">
        <v>96293.5</v>
      </c>
      <c r="Y32" s="14">
        <v>8.0299999999999994</v>
      </c>
      <c r="Z32" s="14">
        <f>+((Table13[[#This Row],[NET CONSUMPTION T=Q+R-S]]-Table13[[#This Row],[TOTAL SALES W=U+V]])/Table13[[#This Row],[NET CONSUMPTION T=Q+R-S]])*100</f>
        <v>8.0291308500483947</v>
      </c>
      <c r="AA32" s="14">
        <v>1003364.17</v>
      </c>
      <c r="AB32" s="14">
        <v>668227.43000000005</v>
      </c>
      <c r="AC32" s="14">
        <v>0.92</v>
      </c>
      <c r="AD32" s="14">
        <v>0.67</v>
      </c>
      <c r="AE32" s="14">
        <v>5.36</v>
      </c>
      <c r="AF32" s="15"/>
      <c r="AG32" s="16"/>
    </row>
    <row r="33" spans="1:33" x14ac:dyDescent="0.25">
      <c r="A33" s="14">
        <v>25</v>
      </c>
      <c r="B33" s="14" t="s">
        <v>73</v>
      </c>
      <c r="C33" s="14" t="s">
        <v>73</v>
      </c>
      <c r="D33" s="14" t="s">
        <v>8</v>
      </c>
      <c r="E33" s="14" t="s">
        <v>74</v>
      </c>
      <c r="F33" s="14" t="s">
        <v>8</v>
      </c>
      <c r="G33" s="14"/>
      <c r="H33" s="14" t="s">
        <v>130</v>
      </c>
      <c r="I33" s="14" t="s">
        <v>111</v>
      </c>
      <c r="J33" s="14" t="s">
        <v>131</v>
      </c>
      <c r="K33" s="14">
        <v>1253</v>
      </c>
      <c r="L33" s="14">
        <v>1075</v>
      </c>
      <c r="M33" s="14">
        <v>178</v>
      </c>
      <c r="N33" s="14">
        <v>0</v>
      </c>
      <c r="O33" s="14">
        <v>6693.1</v>
      </c>
      <c r="P33" s="14">
        <v>6789.2</v>
      </c>
      <c r="Q33" s="14">
        <v>1000</v>
      </c>
      <c r="R33" s="14">
        <f>+(Table13[[#This Row],[FR]]-Table13[[#This Row],[IR]])*Table13[[#This Row],[MC]]</f>
        <v>96099.999999999447</v>
      </c>
      <c r="S33" s="14">
        <v>0</v>
      </c>
      <c r="T33" s="14">
        <v>22200</v>
      </c>
      <c r="U33" s="14">
        <f>+Table13[[#This Row],[CONSUMPTION Q=(O-N)*P]]+Table13[[#This Row],[IMPORTED ENERGY]]-Table13[[#This Row],[EXPORTED ENERGY]]</f>
        <v>73899.999999999447</v>
      </c>
      <c r="V33" s="14">
        <v>67834</v>
      </c>
      <c r="W33" s="14">
        <v>0</v>
      </c>
      <c r="X33" s="14">
        <v>67834</v>
      </c>
      <c r="Y33" s="14">
        <v>8.2100000000000009</v>
      </c>
      <c r="Z33" s="14">
        <f>+((Table13[[#This Row],[NET CONSUMPTION T=Q+R-S]]-Table13[[#This Row],[TOTAL SALES W=U+V]])/Table13[[#This Row],[NET CONSUMPTION T=Q+R-S]])*100</f>
        <v>8.2083897158315189</v>
      </c>
      <c r="AA33" s="14">
        <v>939363.7</v>
      </c>
      <c r="AB33" s="14">
        <v>520675.25</v>
      </c>
      <c r="AC33" s="14">
        <v>0.92</v>
      </c>
      <c r="AD33" s="14">
        <v>0.55000000000000004</v>
      </c>
      <c r="AE33" s="14">
        <v>4.4000000000000004</v>
      </c>
      <c r="AF33" s="15"/>
      <c r="AG33" s="16"/>
    </row>
    <row r="34" spans="1:33" x14ac:dyDescent="0.25">
      <c r="A34" s="14">
        <v>26</v>
      </c>
      <c r="B34" s="14" t="s">
        <v>73</v>
      </c>
      <c r="C34" s="14" t="s">
        <v>73</v>
      </c>
      <c r="D34" s="14" t="s">
        <v>8</v>
      </c>
      <c r="E34" s="14" t="s">
        <v>81</v>
      </c>
      <c r="F34" s="14" t="s">
        <v>8</v>
      </c>
      <c r="G34" s="14"/>
      <c r="H34" s="14" t="s">
        <v>132</v>
      </c>
      <c r="I34" s="14" t="s">
        <v>111</v>
      </c>
      <c r="J34" s="14" t="s">
        <v>133</v>
      </c>
      <c r="K34" s="14">
        <v>1423</v>
      </c>
      <c r="L34" s="14">
        <v>882</v>
      </c>
      <c r="M34" s="14">
        <v>541</v>
      </c>
      <c r="N34" s="14">
        <v>0</v>
      </c>
      <c r="O34" s="14">
        <v>19373.900000000001</v>
      </c>
      <c r="P34" s="14">
        <v>19559.900000000001</v>
      </c>
      <c r="Q34" s="14">
        <v>1000</v>
      </c>
      <c r="R34" s="14">
        <f>+(Table13[[#This Row],[FR]]-Table13[[#This Row],[IR]])*Table13[[#This Row],[MC]]</f>
        <v>186000</v>
      </c>
      <c r="S34" s="14">
        <v>0</v>
      </c>
      <c r="T34" s="14">
        <v>41000</v>
      </c>
      <c r="U34" s="14">
        <f>+Table13[[#This Row],[CONSUMPTION Q=(O-N)*P]]+Table13[[#This Row],[IMPORTED ENERGY]]-Table13[[#This Row],[EXPORTED ENERGY]]</f>
        <v>145000</v>
      </c>
      <c r="V34" s="14">
        <v>132532.1</v>
      </c>
      <c r="W34" s="14">
        <v>0</v>
      </c>
      <c r="X34" s="14">
        <v>132532.1</v>
      </c>
      <c r="Y34" s="14">
        <v>8.6</v>
      </c>
      <c r="Z34" s="14">
        <f>+((Table13[[#This Row],[NET CONSUMPTION T=Q+R-S]]-Table13[[#This Row],[TOTAL SALES W=U+V]])/Table13[[#This Row],[NET CONSUMPTION T=Q+R-S]])*100</f>
        <v>8.598551724137927</v>
      </c>
      <c r="AA34" s="14">
        <v>1368676.67</v>
      </c>
      <c r="AB34" s="14">
        <v>1092291.71</v>
      </c>
      <c r="AC34" s="14">
        <v>0.91</v>
      </c>
      <c r="AD34" s="14">
        <v>0.8</v>
      </c>
      <c r="AE34" s="14">
        <v>7.2</v>
      </c>
      <c r="AF34" s="15"/>
      <c r="AG34" s="16"/>
    </row>
    <row r="35" spans="1:33" x14ac:dyDescent="0.25">
      <c r="A35" s="14">
        <v>27</v>
      </c>
      <c r="B35" s="14" t="s">
        <v>73</v>
      </c>
      <c r="C35" s="14" t="s">
        <v>73</v>
      </c>
      <c r="D35" s="14" t="s">
        <v>8</v>
      </c>
      <c r="E35" s="14" t="s">
        <v>78</v>
      </c>
      <c r="F35" s="14" t="s">
        <v>8</v>
      </c>
      <c r="G35" s="14"/>
      <c r="H35" s="14" t="s">
        <v>134</v>
      </c>
      <c r="I35" s="14" t="s">
        <v>111</v>
      </c>
      <c r="J35" s="14" t="s">
        <v>135</v>
      </c>
      <c r="K35" s="14">
        <v>934</v>
      </c>
      <c r="L35" s="14">
        <v>741</v>
      </c>
      <c r="M35" s="14">
        <v>193</v>
      </c>
      <c r="N35" s="14">
        <v>0</v>
      </c>
      <c r="O35" s="14">
        <v>2452.1999999999998</v>
      </c>
      <c r="P35" s="14">
        <v>2486.3000000000002</v>
      </c>
      <c r="Q35" s="14">
        <v>2000</v>
      </c>
      <c r="R35" s="14">
        <f>+(Table13[[#This Row],[FR]]-Table13[[#This Row],[IR]])*Table13[[#This Row],[MC]]</f>
        <v>68200.000000000728</v>
      </c>
      <c r="S35" s="14">
        <v>0</v>
      </c>
      <c r="T35" s="14">
        <v>21500</v>
      </c>
      <c r="U35" s="14">
        <f>+Table13[[#This Row],[CONSUMPTION Q=(O-N)*P]]+Table13[[#This Row],[IMPORTED ENERGY]]-Table13[[#This Row],[EXPORTED ENERGY]]</f>
        <v>46700.000000000728</v>
      </c>
      <c r="V35" s="14">
        <v>42767.5</v>
      </c>
      <c r="W35" s="14">
        <v>0</v>
      </c>
      <c r="X35" s="14">
        <v>42767.5</v>
      </c>
      <c r="Y35" s="14">
        <v>8.42</v>
      </c>
      <c r="Z35" s="14">
        <f>+((Table13[[#This Row],[NET CONSUMPTION T=Q+R-S]]-Table13[[#This Row],[TOTAL SALES W=U+V]])/Table13[[#This Row],[NET CONSUMPTION T=Q+R-S]])*100</f>
        <v>8.4207708779457526</v>
      </c>
      <c r="AA35" s="14">
        <v>467950.87</v>
      </c>
      <c r="AB35" s="14">
        <v>371541.87</v>
      </c>
      <c r="AC35" s="14">
        <v>0.92</v>
      </c>
      <c r="AD35" s="14">
        <v>0.79</v>
      </c>
      <c r="AE35" s="14">
        <v>6.32</v>
      </c>
      <c r="AF35" s="15"/>
      <c r="AG35" s="16"/>
    </row>
    <row r="36" spans="1:33" x14ac:dyDescent="0.25">
      <c r="A36" s="14">
        <v>28</v>
      </c>
      <c r="B36" s="14" t="s">
        <v>73</v>
      </c>
      <c r="C36" s="14" t="s">
        <v>73</v>
      </c>
      <c r="D36" s="14" t="s">
        <v>8</v>
      </c>
      <c r="E36" s="14" t="s">
        <v>78</v>
      </c>
      <c r="F36" s="14" t="s">
        <v>8</v>
      </c>
      <c r="G36" s="14"/>
      <c r="H36" s="14" t="s">
        <v>136</v>
      </c>
      <c r="I36" s="14" t="s">
        <v>111</v>
      </c>
      <c r="J36" s="14" t="s">
        <v>137</v>
      </c>
      <c r="K36" s="14">
        <v>1054</v>
      </c>
      <c r="L36" s="14">
        <v>805</v>
      </c>
      <c r="M36" s="14">
        <v>249</v>
      </c>
      <c r="N36" s="14">
        <v>0</v>
      </c>
      <c r="O36" s="14">
        <v>3442.4</v>
      </c>
      <c r="P36" s="14">
        <v>3491.5</v>
      </c>
      <c r="Q36" s="14">
        <v>2000</v>
      </c>
      <c r="R36" s="14">
        <f>+(Table13[[#This Row],[FR]]-Table13[[#This Row],[IR]])*Table13[[#This Row],[MC]]</f>
        <v>98199.999999999825</v>
      </c>
      <c r="S36" s="14">
        <v>0</v>
      </c>
      <c r="T36" s="14">
        <v>45500</v>
      </c>
      <c r="U36" s="14">
        <f>+Table13[[#This Row],[CONSUMPTION Q=(O-N)*P]]+Table13[[#This Row],[IMPORTED ENERGY]]-Table13[[#This Row],[EXPORTED ENERGY]]</f>
        <v>52699.999999999825</v>
      </c>
      <c r="V36" s="14">
        <v>48442.400000000001</v>
      </c>
      <c r="W36" s="14">
        <v>0</v>
      </c>
      <c r="X36" s="14">
        <v>48442.400000000001</v>
      </c>
      <c r="Y36" s="14">
        <v>8.08</v>
      </c>
      <c r="Z36" s="14">
        <f>+((Table13[[#This Row],[NET CONSUMPTION T=Q+R-S]]-Table13[[#This Row],[TOTAL SALES W=U+V]])/Table13[[#This Row],[NET CONSUMPTION T=Q+R-S]])*100</f>
        <v>8.0789373814038665</v>
      </c>
      <c r="AA36" s="14">
        <v>509837.93</v>
      </c>
      <c r="AB36" s="14">
        <v>291046.40999999997</v>
      </c>
      <c r="AC36" s="14">
        <v>0.92</v>
      </c>
      <c r="AD36" s="14">
        <v>0.56999999999999995</v>
      </c>
      <c r="AE36" s="14">
        <v>4.5599999999999996</v>
      </c>
      <c r="AF36" s="15"/>
      <c r="AG36" s="16"/>
    </row>
    <row r="37" spans="1:33" x14ac:dyDescent="0.25">
      <c r="A37" s="14">
        <v>29</v>
      </c>
      <c r="B37" s="14" t="s">
        <v>73</v>
      </c>
      <c r="C37" s="14" t="s">
        <v>73</v>
      </c>
      <c r="D37" s="14" t="s">
        <v>8</v>
      </c>
      <c r="E37" s="14" t="s">
        <v>78</v>
      </c>
      <c r="F37" s="14" t="s">
        <v>8</v>
      </c>
      <c r="G37" s="14"/>
      <c r="H37" s="14" t="s">
        <v>138</v>
      </c>
      <c r="I37" s="14" t="s">
        <v>111</v>
      </c>
      <c r="J37" s="14" t="s">
        <v>139</v>
      </c>
      <c r="K37" s="14">
        <v>2951</v>
      </c>
      <c r="L37" s="14">
        <v>2420</v>
      </c>
      <c r="M37" s="14">
        <v>531</v>
      </c>
      <c r="N37" s="14">
        <v>0</v>
      </c>
      <c r="O37" s="14">
        <v>11566</v>
      </c>
      <c r="P37" s="14">
        <v>11829</v>
      </c>
      <c r="Q37" s="14">
        <v>1000</v>
      </c>
      <c r="R37" s="14">
        <f>+(Table13[[#This Row],[FR]]-Table13[[#This Row],[IR]])*Table13[[#This Row],[MC]]</f>
        <v>263000</v>
      </c>
      <c r="S37" s="14">
        <v>0</v>
      </c>
      <c r="T37" s="14">
        <v>85000</v>
      </c>
      <c r="U37" s="14">
        <f>+Table13[[#This Row],[CONSUMPTION Q=(O-N)*P]]+Table13[[#This Row],[IMPORTED ENERGY]]-Table13[[#This Row],[EXPORTED ENERGY]]</f>
        <v>178000</v>
      </c>
      <c r="V37" s="14">
        <v>163604</v>
      </c>
      <c r="W37" s="14">
        <v>0</v>
      </c>
      <c r="X37" s="14">
        <v>163604</v>
      </c>
      <c r="Y37" s="14">
        <v>8.09</v>
      </c>
      <c r="Z37" s="14">
        <f>+((Table13[[#This Row],[NET CONSUMPTION T=Q+R-S]]-Table13[[#This Row],[TOTAL SALES W=U+V]])/Table13[[#This Row],[NET CONSUMPTION T=Q+R-S]])*100</f>
        <v>8.0876404494382026</v>
      </c>
      <c r="AA37" s="14">
        <v>1691016.31</v>
      </c>
      <c r="AB37" s="14">
        <v>1196818.82</v>
      </c>
      <c r="AC37" s="14">
        <v>0.92</v>
      </c>
      <c r="AD37" s="14">
        <v>0.71</v>
      </c>
      <c r="AE37" s="14">
        <v>5.68</v>
      </c>
      <c r="AF37" s="15"/>
      <c r="AG37" s="16"/>
    </row>
    <row r="38" spans="1:33" x14ac:dyDescent="0.25">
      <c r="A38" s="14">
        <v>30</v>
      </c>
      <c r="B38" s="14" t="s">
        <v>73</v>
      </c>
      <c r="C38" s="14" t="s">
        <v>73</v>
      </c>
      <c r="D38" s="14" t="s">
        <v>8</v>
      </c>
      <c r="E38" s="14" t="s">
        <v>78</v>
      </c>
      <c r="F38" s="14" t="s">
        <v>8</v>
      </c>
      <c r="G38" s="14"/>
      <c r="H38" s="14" t="s">
        <v>140</v>
      </c>
      <c r="I38" s="14" t="s">
        <v>76</v>
      </c>
      <c r="J38" s="14" t="s">
        <v>141</v>
      </c>
      <c r="K38" s="14">
        <v>194</v>
      </c>
      <c r="L38" s="14">
        <v>180</v>
      </c>
      <c r="M38" s="14">
        <v>14</v>
      </c>
      <c r="N38" s="14">
        <v>178</v>
      </c>
      <c r="O38" s="14">
        <v>4713.3999999999996</v>
      </c>
      <c r="P38" s="14">
        <v>4874.3999999999996</v>
      </c>
      <c r="Q38" s="14">
        <v>2000</v>
      </c>
      <c r="R38" s="14">
        <f>+(Table13[[#This Row],[FR]]-Table13[[#This Row],[IR]])*Table13[[#This Row],[MC]]</f>
        <v>322000</v>
      </c>
      <c r="S38" s="14">
        <v>0</v>
      </c>
      <c r="T38" s="14">
        <v>45000</v>
      </c>
      <c r="U38" s="14">
        <f>+Table13[[#This Row],[CONSUMPTION Q=(O-N)*P]]+Table13[[#This Row],[IMPORTED ENERGY]]-Table13[[#This Row],[EXPORTED ENERGY]]</f>
        <v>277000</v>
      </c>
      <c r="V38" s="14">
        <v>75</v>
      </c>
      <c r="W38" s="14">
        <v>250610.54300000001</v>
      </c>
      <c r="X38" s="14">
        <v>250685.54300000001</v>
      </c>
      <c r="Y38" s="14">
        <v>9.5</v>
      </c>
      <c r="Z38" s="14">
        <f>+((Table13[[#This Row],[NET CONSUMPTION T=Q+R-S]]-Table13[[#This Row],[TOTAL SALES W=U+V]])/Table13[[#This Row],[NET CONSUMPTION T=Q+R-S]])*100</f>
        <v>9.4998039711191318</v>
      </c>
      <c r="AA38" s="14">
        <v>1494459.93</v>
      </c>
      <c r="AB38" s="14">
        <v>1493940.93</v>
      </c>
      <c r="AC38" s="14">
        <v>0.91</v>
      </c>
      <c r="AD38" s="14">
        <v>1</v>
      </c>
      <c r="AE38" s="14">
        <v>9</v>
      </c>
      <c r="AF38" s="15"/>
      <c r="AG38" s="16"/>
    </row>
    <row r="39" spans="1:33" x14ac:dyDescent="0.25">
      <c r="A39" s="14">
        <v>31</v>
      </c>
      <c r="B39" s="14" t="s">
        <v>73</v>
      </c>
      <c r="C39" s="14" t="s">
        <v>73</v>
      </c>
      <c r="D39" s="14" t="s">
        <v>8</v>
      </c>
      <c r="E39" s="14" t="s">
        <v>84</v>
      </c>
      <c r="F39" s="14" t="s">
        <v>8</v>
      </c>
      <c r="G39" s="14"/>
      <c r="H39" s="14" t="s">
        <v>142</v>
      </c>
      <c r="I39" s="14" t="s">
        <v>76</v>
      </c>
      <c r="J39" s="14" t="s">
        <v>143</v>
      </c>
      <c r="K39" s="14">
        <v>96</v>
      </c>
      <c r="L39" s="14">
        <v>94</v>
      </c>
      <c r="M39" s="14">
        <v>2</v>
      </c>
      <c r="N39" s="14">
        <v>90</v>
      </c>
      <c r="O39" s="14">
        <v>2431.1</v>
      </c>
      <c r="P39" s="14">
        <v>2557.3000000000002</v>
      </c>
      <c r="Q39" s="14">
        <v>1000</v>
      </c>
      <c r="R39" s="14">
        <f>+(Table13[[#This Row],[FR]]-Table13[[#This Row],[IR]])*Table13[[#This Row],[MC]]</f>
        <v>126200.00000000028</v>
      </c>
      <c r="S39" s="14">
        <v>27200</v>
      </c>
      <c r="T39" s="14">
        <v>0</v>
      </c>
      <c r="U39" s="14">
        <f>+Table13[[#This Row],[CONSUMPTION Q=(O-N)*P]]+Table13[[#This Row],[IMPORTED ENERGY]]-Table13[[#This Row],[EXPORTED ENERGY]]</f>
        <v>153400.00000000029</v>
      </c>
      <c r="V39" s="14">
        <v>27</v>
      </c>
      <c r="W39" s="14">
        <v>138799.992</v>
      </c>
      <c r="X39" s="14">
        <v>138826.992</v>
      </c>
      <c r="Y39" s="14">
        <v>9.5</v>
      </c>
      <c r="Z39" s="14">
        <f>+((Table13[[#This Row],[NET CONSUMPTION T=Q+R-S]]-Table13[[#This Row],[TOTAL SALES W=U+V]])/Table13[[#This Row],[NET CONSUMPTION T=Q+R-S]])*100</f>
        <v>9.5000052151240322</v>
      </c>
      <c r="AA39" s="14">
        <v>827913.95</v>
      </c>
      <c r="AB39" s="14">
        <v>827909.95</v>
      </c>
      <c r="AC39" s="14">
        <v>0.9</v>
      </c>
      <c r="AD39" s="14">
        <v>1</v>
      </c>
      <c r="AE39" s="14">
        <v>10</v>
      </c>
      <c r="AF39" s="15"/>
      <c r="AG39" s="16"/>
    </row>
    <row r="40" spans="1:33" x14ac:dyDescent="0.25">
      <c r="A40" s="14">
        <v>32</v>
      </c>
      <c r="B40" s="14" t="s">
        <v>73</v>
      </c>
      <c r="C40" s="14" t="s">
        <v>73</v>
      </c>
      <c r="D40" s="14" t="s">
        <v>8</v>
      </c>
      <c r="E40" s="14" t="s">
        <v>84</v>
      </c>
      <c r="F40" s="14" t="s">
        <v>8</v>
      </c>
      <c r="G40" s="14"/>
      <c r="H40" s="14" t="s">
        <v>144</v>
      </c>
      <c r="I40" s="14" t="s">
        <v>111</v>
      </c>
      <c r="J40" s="14" t="s">
        <v>145</v>
      </c>
      <c r="K40" s="14">
        <v>1130</v>
      </c>
      <c r="L40" s="14">
        <v>966</v>
      </c>
      <c r="M40" s="14">
        <v>164</v>
      </c>
      <c r="N40" s="14">
        <v>0</v>
      </c>
      <c r="O40" s="14">
        <v>1932.1</v>
      </c>
      <c r="P40" s="14">
        <v>2012.4</v>
      </c>
      <c r="Q40" s="14">
        <v>1000</v>
      </c>
      <c r="R40" s="14">
        <f>+(Table13[[#This Row],[FR]]-Table13[[#This Row],[IR]])*Table13[[#This Row],[MC]]</f>
        <v>80300.000000000175</v>
      </c>
      <c r="S40" s="14">
        <v>0</v>
      </c>
      <c r="T40" s="14">
        <v>27200</v>
      </c>
      <c r="U40" s="14">
        <f>+Table13[[#This Row],[CONSUMPTION Q=(O-N)*P]]+Table13[[#This Row],[IMPORTED ENERGY]]-Table13[[#This Row],[EXPORTED ENERGY]]</f>
        <v>53100.000000000175</v>
      </c>
      <c r="V40" s="14">
        <v>48662</v>
      </c>
      <c r="W40" s="14">
        <v>0</v>
      </c>
      <c r="X40" s="14">
        <v>48662</v>
      </c>
      <c r="Y40" s="14">
        <v>8.36</v>
      </c>
      <c r="Z40" s="14">
        <f>+((Table13[[#This Row],[NET CONSUMPTION T=Q+R-S]]-Table13[[#This Row],[TOTAL SALES W=U+V]])/Table13[[#This Row],[NET CONSUMPTION T=Q+R-S]])*100</f>
        <v>8.3578154425615079</v>
      </c>
      <c r="AA40" s="14">
        <v>558852.93999999994</v>
      </c>
      <c r="AB40" s="14">
        <v>503340.94</v>
      </c>
      <c r="AC40" s="14">
        <v>0.92</v>
      </c>
      <c r="AD40" s="14">
        <v>0.9</v>
      </c>
      <c r="AE40" s="14">
        <v>7.2</v>
      </c>
      <c r="AF40" s="15"/>
      <c r="AG40" s="16"/>
    </row>
    <row r="41" spans="1:33" x14ac:dyDescent="0.25">
      <c r="A41" s="14">
        <v>33</v>
      </c>
      <c r="B41" s="14" t="s">
        <v>73</v>
      </c>
      <c r="C41" s="14" t="s">
        <v>73</v>
      </c>
      <c r="D41" s="14" t="s">
        <v>8</v>
      </c>
      <c r="E41" s="14" t="s">
        <v>84</v>
      </c>
      <c r="F41" s="14" t="s">
        <v>8</v>
      </c>
      <c r="G41" s="14"/>
      <c r="H41" s="14" t="s">
        <v>146</v>
      </c>
      <c r="I41" s="14" t="s">
        <v>76</v>
      </c>
      <c r="J41" s="14" t="s">
        <v>147</v>
      </c>
      <c r="K41" s="14">
        <v>104</v>
      </c>
      <c r="L41" s="14">
        <v>102</v>
      </c>
      <c r="M41" s="14">
        <v>2</v>
      </c>
      <c r="N41" s="14">
        <v>99</v>
      </c>
      <c r="O41" s="14">
        <v>756.6</v>
      </c>
      <c r="P41" s="14">
        <v>792.1</v>
      </c>
      <c r="Q41" s="14">
        <v>1000</v>
      </c>
      <c r="R41" s="14">
        <f>+(Table13[[#This Row],[FR]]-Table13[[#This Row],[IR]])*Table13[[#This Row],[MC]]</f>
        <v>35500</v>
      </c>
      <c r="S41" s="14">
        <v>0</v>
      </c>
      <c r="T41" s="14">
        <v>0</v>
      </c>
      <c r="U41" s="14">
        <f>+Table13[[#This Row],[CONSUMPTION Q=(O-N)*P]]+Table13[[#This Row],[IMPORTED ENERGY]]-Table13[[#This Row],[EXPORTED ENERGY]]</f>
        <v>35500</v>
      </c>
      <c r="V41" s="14">
        <v>80</v>
      </c>
      <c r="W41" s="14">
        <v>32047.704000000002</v>
      </c>
      <c r="X41" s="14">
        <v>32127.704000000002</v>
      </c>
      <c r="Y41" s="14">
        <v>9.5</v>
      </c>
      <c r="Z41" s="14">
        <f>+((Table13[[#This Row],[NET CONSUMPTION T=Q+R-S]]-Table13[[#This Row],[TOTAL SALES W=U+V]])/Table13[[#This Row],[NET CONSUMPTION T=Q+R-S]])*100</f>
        <v>9.4994253521126719</v>
      </c>
      <c r="AA41" s="14">
        <v>191917.46</v>
      </c>
      <c r="AB41" s="14">
        <v>191903.46</v>
      </c>
      <c r="AC41" s="14">
        <v>0.91</v>
      </c>
      <c r="AD41" s="14">
        <v>1</v>
      </c>
      <c r="AE41" s="14">
        <v>9</v>
      </c>
      <c r="AF41" s="15"/>
      <c r="AG41" s="16"/>
    </row>
    <row r="42" spans="1:33" x14ac:dyDescent="0.25">
      <c r="A42" s="14">
        <v>34</v>
      </c>
      <c r="B42" s="14" t="s">
        <v>73</v>
      </c>
      <c r="C42" s="14" t="s">
        <v>73</v>
      </c>
      <c r="D42" s="14" t="s">
        <v>8</v>
      </c>
      <c r="E42" s="14" t="s">
        <v>97</v>
      </c>
      <c r="F42" s="14" t="s">
        <v>8</v>
      </c>
      <c r="G42" s="14"/>
      <c r="H42" s="14" t="s">
        <v>148</v>
      </c>
      <c r="I42" s="14" t="s">
        <v>76</v>
      </c>
      <c r="J42" s="14" t="s">
        <v>149</v>
      </c>
      <c r="K42" s="14">
        <v>387</v>
      </c>
      <c r="L42" s="14">
        <v>356</v>
      </c>
      <c r="M42" s="14">
        <v>31</v>
      </c>
      <c r="N42" s="14">
        <v>348</v>
      </c>
      <c r="O42" s="14">
        <v>721.1</v>
      </c>
      <c r="P42" s="14">
        <v>921.4</v>
      </c>
      <c r="Q42" s="14">
        <v>2000</v>
      </c>
      <c r="R42" s="14">
        <f>+(Table13[[#This Row],[FR]]-Table13[[#This Row],[IR]])*Table13[[#This Row],[MC]]</f>
        <v>400599.99999999988</v>
      </c>
      <c r="S42" s="14">
        <v>46000</v>
      </c>
      <c r="T42" s="14">
        <v>0</v>
      </c>
      <c r="U42" s="14">
        <f>+Table13[[#This Row],[CONSUMPTION Q=(O-N)*P]]+Table13[[#This Row],[IMPORTED ENERGY]]-Table13[[#This Row],[EXPORTED ENERGY]]</f>
        <v>446599.99999999988</v>
      </c>
      <c r="V42" s="14">
        <v>334</v>
      </c>
      <c r="W42" s="14">
        <v>403837.85399999999</v>
      </c>
      <c r="X42" s="14">
        <v>404171.85399999999</v>
      </c>
      <c r="Y42" s="14">
        <v>9.5</v>
      </c>
      <c r="Z42" s="14">
        <f>+((Table13[[#This Row],[NET CONSUMPTION T=Q+R-S]]-Table13[[#This Row],[TOTAL SALES W=U+V]])/Table13[[#This Row],[NET CONSUMPTION T=Q+R-S]])*100</f>
        <v>9.5002566054634805</v>
      </c>
      <c r="AA42" s="14">
        <v>2410142.7999999998</v>
      </c>
      <c r="AB42" s="14">
        <v>2409691.7999999998</v>
      </c>
      <c r="AC42" s="14">
        <v>0.9</v>
      </c>
      <c r="AD42" s="14">
        <v>1</v>
      </c>
      <c r="AE42" s="14">
        <v>10</v>
      </c>
      <c r="AF42" s="15"/>
      <c r="AG42" s="16"/>
    </row>
    <row r="43" spans="1:33" x14ac:dyDescent="0.25">
      <c r="A43" s="14">
        <v>35</v>
      </c>
      <c r="B43" s="14" t="s">
        <v>73</v>
      </c>
      <c r="C43" s="14" t="s">
        <v>73</v>
      </c>
      <c r="D43" s="14" t="s">
        <v>8</v>
      </c>
      <c r="E43" s="14" t="s">
        <v>97</v>
      </c>
      <c r="F43" s="14" t="s">
        <v>8</v>
      </c>
      <c r="G43" s="14"/>
      <c r="H43" s="14" t="s">
        <v>150</v>
      </c>
      <c r="I43" s="14" t="s">
        <v>111</v>
      </c>
      <c r="J43" s="14" t="s">
        <v>151</v>
      </c>
      <c r="K43" s="14">
        <v>1882</v>
      </c>
      <c r="L43" s="14">
        <v>1477</v>
      </c>
      <c r="M43" s="14">
        <v>405</v>
      </c>
      <c r="N43" s="14">
        <v>0</v>
      </c>
      <c r="O43" s="14">
        <v>738.6</v>
      </c>
      <c r="P43" s="14">
        <v>833.2</v>
      </c>
      <c r="Q43" s="14">
        <v>2000</v>
      </c>
      <c r="R43" s="14">
        <f>+(Table13[[#This Row],[FR]]-Table13[[#This Row],[IR]])*Table13[[#This Row],[MC]]</f>
        <v>189200.00000000006</v>
      </c>
      <c r="S43" s="14">
        <v>0</v>
      </c>
      <c r="T43" s="14">
        <v>86000</v>
      </c>
      <c r="U43" s="14">
        <f>+Table13[[#This Row],[CONSUMPTION Q=(O-N)*P]]+Table13[[#This Row],[IMPORTED ENERGY]]-Table13[[#This Row],[EXPORTED ENERGY]]</f>
        <v>103200.00000000006</v>
      </c>
      <c r="V43" s="14">
        <v>94642.25</v>
      </c>
      <c r="W43" s="14">
        <v>0</v>
      </c>
      <c r="X43" s="14">
        <v>94642.25</v>
      </c>
      <c r="Y43" s="14">
        <v>8.2899999999999991</v>
      </c>
      <c r="Z43" s="14">
        <f>+((Table13[[#This Row],[NET CONSUMPTION T=Q+R-S]]-Table13[[#This Row],[TOTAL SALES W=U+V]])/Table13[[#This Row],[NET CONSUMPTION T=Q+R-S]])*100</f>
        <v>8.2923934108527657</v>
      </c>
      <c r="AA43" s="14">
        <v>1009468.22</v>
      </c>
      <c r="AB43" s="14">
        <v>785991.46</v>
      </c>
      <c r="AC43" s="14">
        <v>0.92</v>
      </c>
      <c r="AD43" s="14">
        <v>0.78</v>
      </c>
      <c r="AE43" s="14">
        <v>6.24</v>
      </c>
      <c r="AF43" s="15"/>
      <c r="AG43" s="16"/>
    </row>
    <row r="44" spans="1:33" ht="45" x14ac:dyDescent="0.25">
      <c r="A44" s="14">
        <v>36</v>
      </c>
      <c r="B44" s="14" t="s">
        <v>73</v>
      </c>
      <c r="C44" s="14" t="s">
        <v>73</v>
      </c>
      <c r="D44" s="18" t="s">
        <v>152</v>
      </c>
      <c r="E44" s="14" t="s">
        <v>153</v>
      </c>
      <c r="F44" s="14" t="s">
        <v>152</v>
      </c>
      <c r="G44" s="14"/>
      <c r="H44" s="14" t="s">
        <v>154</v>
      </c>
      <c r="I44" s="14" t="s">
        <v>76</v>
      </c>
      <c r="J44" s="14" t="s">
        <v>155</v>
      </c>
      <c r="K44" s="14">
        <v>436</v>
      </c>
      <c r="L44" s="14">
        <v>395</v>
      </c>
      <c r="M44" s="14">
        <v>41</v>
      </c>
      <c r="N44" s="14">
        <v>394</v>
      </c>
      <c r="O44" s="14">
        <v>349.70800000000003</v>
      </c>
      <c r="P44" s="14">
        <v>360.97399999999999</v>
      </c>
      <c r="Q44" s="14">
        <v>40000</v>
      </c>
      <c r="R44" s="14">
        <f>+(P44-O44)*Q44</f>
        <v>450639.99999999849</v>
      </c>
      <c r="S44" s="14">
        <v>106700</v>
      </c>
      <c r="T44" s="14">
        <v>100000</v>
      </c>
      <c r="U44" s="14">
        <f>+R44+S44-T44</f>
        <v>457339.99999999849</v>
      </c>
      <c r="V44" s="14">
        <v>0</v>
      </c>
      <c r="W44" s="14">
        <v>0</v>
      </c>
      <c r="X44" s="14">
        <v>0</v>
      </c>
      <c r="Y44" s="14">
        <v>100</v>
      </c>
      <c r="Z44" s="17">
        <f>+((U44-X44)/U44)*100</f>
        <v>100</v>
      </c>
      <c r="AA44" s="14">
        <v>372</v>
      </c>
      <c r="AB44" s="14">
        <v>0</v>
      </c>
      <c r="AC44" s="14">
        <v>0</v>
      </c>
      <c r="AD44" s="14">
        <v>0</v>
      </c>
      <c r="AE44" s="14">
        <v>0</v>
      </c>
      <c r="AF44" s="15" t="s">
        <v>156</v>
      </c>
      <c r="AG44" s="16"/>
    </row>
    <row r="45" spans="1:33" ht="45" x14ac:dyDescent="0.25">
      <c r="A45" s="14">
        <v>37</v>
      </c>
      <c r="B45" s="14" t="s">
        <v>73</v>
      </c>
      <c r="C45" s="14" t="s">
        <v>73</v>
      </c>
      <c r="D45" s="18" t="s">
        <v>152</v>
      </c>
      <c r="E45" s="14" t="s">
        <v>153</v>
      </c>
      <c r="F45" s="14" t="s">
        <v>152</v>
      </c>
      <c r="G45" s="14"/>
      <c r="H45" s="14" t="s">
        <v>157</v>
      </c>
      <c r="I45" s="14" t="s">
        <v>111</v>
      </c>
      <c r="J45" s="14" t="s">
        <v>158</v>
      </c>
      <c r="K45" s="14">
        <v>1238</v>
      </c>
      <c r="L45" s="14">
        <v>935</v>
      </c>
      <c r="M45" s="14">
        <v>303</v>
      </c>
      <c r="N45" s="14">
        <v>0</v>
      </c>
      <c r="O45" s="14">
        <v>177.21700000000001</v>
      </c>
      <c r="P45" s="14">
        <v>177.21700000000001</v>
      </c>
      <c r="Q45" s="14">
        <v>40000</v>
      </c>
      <c r="R45" s="14">
        <f t="shared" ref="R45:R57" si="0">+(P45-O45)*Q45</f>
        <v>0</v>
      </c>
      <c r="S45" s="14">
        <v>114700</v>
      </c>
      <c r="T45" s="14">
        <v>16500</v>
      </c>
      <c r="U45" s="14">
        <f t="shared" ref="U45:U57" si="1">+R45+S45-T45</f>
        <v>98200</v>
      </c>
      <c r="V45" s="14">
        <v>90053.45</v>
      </c>
      <c r="W45" s="14">
        <v>0</v>
      </c>
      <c r="X45" s="14">
        <v>90053.45</v>
      </c>
      <c r="Y45" s="14">
        <v>8.3000000000000007</v>
      </c>
      <c r="Z45" s="17">
        <f t="shared" ref="Z45:Z56" si="2">+((U45-X45)/U45)*100</f>
        <v>8.2958757637474569</v>
      </c>
      <c r="AA45" s="14">
        <v>944865.42</v>
      </c>
      <c r="AB45" s="14">
        <v>502032.53</v>
      </c>
      <c r="AC45" s="14">
        <v>0.92</v>
      </c>
      <c r="AD45" s="14">
        <v>0.53</v>
      </c>
      <c r="AE45" s="14">
        <v>4.24</v>
      </c>
      <c r="AF45" s="15" t="s">
        <v>159</v>
      </c>
      <c r="AG45" s="16"/>
    </row>
    <row r="46" spans="1:33" ht="60" x14ac:dyDescent="0.25">
      <c r="A46" s="14">
        <v>38</v>
      </c>
      <c r="B46" s="14" t="s">
        <v>73</v>
      </c>
      <c r="C46" s="14" t="s">
        <v>73</v>
      </c>
      <c r="D46" s="18" t="s">
        <v>152</v>
      </c>
      <c r="E46" s="14" t="s">
        <v>160</v>
      </c>
      <c r="F46" s="14" t="s">
        <v>152</v>
      </c>
      <c r="G46" s="14"/>
      <c r="H46" s="14" t="s">
        <v>161</v>
      </c>
      <c r="I46" s="14" t="s">
        <v>162</v>
      </c>
      <c r="J46" s="14" t="s">
        <v>163</v>
      </c>
      <c r="K46" s="14">
        <v>4</v>
      </c>
      <c r="L46" s="14">
        <v>4</v>
      </c>
      <c r="M46" s="14">
        <v>0</v>
      </c>
      <c r="N46" s="14">
        <v>0</v>
      </c>
      <c r="O46" s="14">
        <v>77561</v>
      </c>
      <c r="P46" s="14">
        <v>78630</v>
      </c>
      <c r="Q46" s="14">
        <v>500</v>
      </c>
      <c r="R46" s="14">
        <f t="shared" si="0"/>
        <v>534500</v>
      </c>
      <c r="S46" s="14">
        <v>375000</v>
      </c>
      <c r="T46" s="14">
        <v>0</v>
      </c>
      <c r="U46" s="14">
        <f t="shared" si="1"/>
        <v>909500</v>
      </c>
      <c r="V46" s="14">
        <v>22248.6</v>
      </c>
      <c r="W46" s="14">
        <v>0</v>
      </c>
      <c r="X46" s="14">
        <v>22248.6</v>
      </c>
      <c r="Y46" s="14">
        <v>97.55</v>
      </c>
      <c r="Z46" s="17">
        <f t="shared" si="2"/>
        <v>97.553754810335349</v>
      </c>
      <c r="AA46" s="14">
        <v>3103468</v>
      </c>
      <c r="AB46" s="14">
        <v>3103468</v>
      </c>
      <c r="AC46" s="14">
        <v>0.02</v>
      </c>
      <c r="AD46" s="14">
        <v>1</v>
      </c>
      <c r="AE46" s="14">
        <v>98</v>
      </c>
      <c r="AF46" s="15" t="s">
        <v>164</v>
      </c>
      <c r="AG46" s="16"/>
    </row>
    <row r="47" spans="1:33" ht="45" x14ac:dyDescent="0.25">
      <c r="A47" s="14">
        <v>39</v>
      </c>
      <c r="B47" s="14" t="s">
        <v>73</v>
      </c>
      <c r="C47" s="14" t="s">
        <v>73</v>
      </c>
      <c r="D47" s="18" t="s">
        <v>152</v>
      </c>
      <c r="E47" s="14" t="s">
        <v>160</v>
      </c>
      <c r="F47" s="14" t="s">
        <v>152</v>
      </c>
      <c r="G47" s="14"/>
      <c r="H47" s="14" t="s">
        <v>165</v>
      </c>
      <c r="I47" s="14" t="s">
        <v>111</v>
      </c>
      <c r="J47" s="14" t="s">
        <v>166</v>
      </c>
      <c r="K47" s="14">
        <v>1771</v>
      </c>
      <c r="L47" s="14">
        <v>1333</v>
      </c>
      <c r="M47" s="14">
        <v>438</v>
      </c>
      <c r="N47" s="14">
        <v>0</v>
      </c>
      <c r="O47" s="14">
        <v>8595</v>
      </c>
      <c r="P47" s="14">
        <v>9784.2999999999993</v>
      </c>
      <c r="Q47" s="14">
        <v>500</v>
      </c>
      <c r="R47" s="14">
        <f t="shared" si="0"/>
        <v>594649.99999999965</v>
      </c>
      <c r="S47" s="14">
        <v>126500</v>
      </c>
      <c r="T47" s="14">
        <v>579900</v>
      </c>
      <c r="U47" s="14">
        <f t="shared" si="1"/>
        <v>141249.99999999965</v>
      </c>
      <c r="V47" s="14">
        <v>129659</v>
      </c>
      <c r="W47" s="14">
        <v>0</v>
      </c>
      <c r="X47" s="14">
        <v>129659</v>
      </c>
      <c r="Y47" s="14">
        <v>8.2100000000000009</v>
      </c>
      <c r="Z47" s="17">
        <f t="shared" si="2"/>
        <v>8.2060176991148168</v>
      </c>
      <c r="AA47" s="14">
        <v>1500917.33</v>
      </c>
      <c r="AB47" s="14">
        <v>854745.33</v>
      </c>
      <c r="AC47" s="14">
        <v>0.92</v>
      </c>
      <c r="AD47" s="14">
        <v>0.56999999999999995</v>
      </c>
      <c r="AE47" s="14">
        <v>4.5599999999999996</v>
      </c>
      <c r="AF47" s="15" t="s">
        <v>159</v>
      </c>
      <c r="AG47" s="16"/>
    </row>
    <row r="48" spans="1:33" ht="45" x14ac:dyDescent="0.25">
      <c r="A48" s="14">
        <v>40</v>
      </c>
      <c r="B48" s="14" t="s">
        <v>73</v>
      </c>
      <c r="C48" s="14" t="s">
        <v>73</v>
      </c>
      <c r="D48" s="18" t="s">
        <v>152</v>
      </c>
      <c r="E48" s="14" t="s">
        <v>153</v>
      </c>
      <c r="F48" s="14" t="s">
        <v>152</v>
      </c>
      <c r="G48" s="14"/>
      <c r="H48" s="14" t="s">
        <v>167</v>
      </c>
      <c r="I48" s="14" t="s">
        <v>111</v>
      </c>
      <c r="J48" s="14" t="s">
        <v>168</v>
      </c>
      <c r="K48" s="14">
        <v>1539</v>
      </c>
      <c r="L48" s="14">
        <v>1221</v>
      </c>
      <c r="M48" s="14">
        <v>318</v>
      </c>
      <c r="N48" s="14">
        <v>0</v>
      </c>
      <c r="O48" s="14">
        <v>3797.5</v>
      </c>
      <c r="P48" s="14">
        <v>4473.8999999999996</v>
      </c>
      <c r="Q48" s="14">
        <v>250</v>
      </c>
      <c r="R48" s="14">
        <f t="shared" si="0"/>
        <v>169099.99999999991</v>
      </c>
      <c r="S48" s="14">
        <v>9000</v>
      </c>
      <c r="T48" s="14">
        <v>61000</v>
      </c>
      <c r="U48" s="14">
        <f t="shared" si="1"/>
        <v>117099.99999999991</v>
      </c>
      <c r="V48" s="14">
        <v>107034.5</v>
      </c>
      <c r="W48" s="14">
        <v>0</v>
      </c>
      <c r="X48" s="14">
        <v>107034.5</v>
      </c>
      <c r="Y48" s="14">
        <v>8.6</v>
      </c>
      <c r="Z48" s="17">
        <f t="shared" si="2"/>
        <v>8.595644748078497</v>
      </c>
      <c r="AA48" s="14">
        <v>1220828.78</v>
      </c>
      <c r="AB48" s="14">
        <v>920575.78</v>
      </c>
      <c r="AC48" s="14">
        <v>0.91</v>
      </c>
      <c r="AD48" s="14">
        <v>0.75</v>
      </c>
      <c r="AE48" s="14">
        <v>6.75</v>
      </c>
      <c r="AF48" s="15" t="s">
        <v>159</v>
      </c>
      <c r="AG48" s="16"/>
    </row>
    <row r="49" spans="1:33" ht="60" x14ac:dyDescent="0.25">
      <c r="A49" s="14">
        <v>41</v>
      </c>
      <c r="B49" s="14" t="s">
        <v>73</v>
      </c>
      <c r="C49" s="14" t="s">
        <v>169</v>
      </c>
      <c r="D49" s="18" t="s">
        <v>170</v>
      </c>
      <c r="E49" s="14" t="s">
        <v>171</v>
      </c>
      <c r="F49" s="14" t="s">
        <v>170</v>
      </c>
      <c r="G49" s="14"/>
      <c r="H49" s="14" t="s">
        <v>172</v>
      </c>
      <c r="I49" s="14" t="s">
        <v>76</v>
      </c>
      <c r="J49" s="14" t="s">
        <v>173</v>
      </c>
      <c r="K49" s="14">
        <v>305</v>
      </c>
      <c r="L49" s="14">
        <v>286</v>
      </c>
      <c r="M49" s="14">
        <v>19</v>
      </c>
      <c r="N49" s="14">
        <v>285</v>
      </c>
      <c r="O49" s="14">
        <v>421.44799999999998</v>
      </c>
      <c r="P49" s="14">
        <v>434.23200000000003</v>
      </c>
      <c r="Q49" s="14">
        <v>40000</v>
      </c>
      <c r="R49" s="14">
        <f t="shared" si="0"/>
        <v>511360.00000000192</v>
      </c>
      <c r="S49" s="14">
        <v>0</v>
      </c>
      <c r="T49" s="18">
        <v>60000</v>
      </c>
      <c r="U49" s="14">
        <f t="shared" si="1"/>
        <v>451360.00000000192</v>
      </c>
      <c r="V49" s="14">
        <v>70</v>
      </c>
      <c r="W49" s="14">
        <v>0</v>
      </c>
      <c r="X49" s="14">
        <v>70</v>
      </c>
      <c r="Y49" s="14">
        <v>99.99</v>
      </c>
      <c r="Z49" s="17">
        <f t="shared" si="2"/>
        <v>99.984491315136481</v>
      </c>
      <c r="AA49" s="14">
        <v>634</v>
      </c>
      <c r="AB49" s="14">
        <v>0</v>
      </c>
      <c r="AC49" s="14">
        <v>0</v>
      </c>
      <c r="AD49" s="14">
        <v>0</v>
      </c>
      <c r="AE49" s="14">
        <v>0</v>
      </c>
      <c r="AF49" s="15" t="s">
        <v>174</v>
      </c>
      <c r="AG49" s="16"/>
    </row>
    <row r="50" spans="1:33" ht="45" x14ac:dyDescent="0.25">
      <c r="A50" s="14">
        <v>42</v>
      </c>
      <c r="B50" s="14" t="s">
        <v>73</v>
      </c>
      <c r="C50" s="14" t="s">
        <v>169</v>
      </c>
      <c r="D50" s="18" t="s">
        <v>170</v>
      </c>
      <c r="E50" s="14" t="s">
        <v>171</v>
      </c>
      <c r="F50" s="14" t="s">
        <v>170</v>
      </c>
      <c r="G50" s="14"/>
      <c r="H50" s="14" t="s">
        <v>175</v>
      </c>
      <c r="I50" s="14" t="s">
        <v>76</v>
      </c>
      <c r="J50" s="14" t="s">
        <v>176</v>
      </c>
      <c r="K50" s="14">
        <v>395</v>
      </c>
      <c r="L50" s="14">
        <v>381</v>
      </c>
      <c r="M50" s="14">
        <v>14</v>
      </c>
      <c r="N50" s="14">
        <v>379</v>
      </c>
      <c r="O50" s="14">
        <v>587.18299999999999</v>
      </c>
      <c r="P50" s="14">
        <v>598.98</v>
      </c>
      <c r="Q50" s="14">
        <v>40000</v>
      </c>
      <c r="R50" s="14">
        <f t="shared" si="0"/>
        <v>471880.00000000105</v>
      </c>
      <c r="S50" s="14">
        <v>51000</v>
      </c>
      <c r="T50" s="14">
        <v>0</v>
      </c>
      <c r="U50" s="14">
        <f t="shared" si="1"/>
        <v>522880.00000000105</v>
      </c>
      <c r="V50" s="14">
        <v>139</v>
      </c>
      <c r="W50" s="14">
        <v>0</v>
      </c>
      <c r="X50" s="14">
        <v>139</v>
      </c>
      <c r="Y50" s="14">
        <v>99.97</v>
      </c>
      <c r="Z50" s="17">
        <f t="shared" si="2"/>
        <v>99.973416462668297</v>
      </c>
      <c r="AA50" s="14">
        <v>1195.1500000000001</v>
      </c>
      <c r="AB50" s="14">
        <v>1187.1500000000001</v>
      </c>
      <c r="AC50" s="14">
        <v>0</v>
      </c>
      <c r="AD50" s="14">
        <v>0.99</v>
      </c>
      <c r="AE50" s="14">
        <v>99</v>
      </c>
      <c r="AF50" s="15" t="s">
        <v>177</v>
      </c>
      <c r="AG50" s="16"/>
    </row>
    <row r="51" spans="1:33" s="19" customFormat="1" ht="60" x14ac:dyDescent="0.25">
      <c r="A51" s="14">
        <v>43</v>
      </c>
      <c r="B51" s="14" t="s">
        <v>73</v>
      </c>
      <c r="C51" s="14" t="s">
        <v>169</v>
      </c>
      <c r="D51" s="18" t="s">
        <v>170</v>
      </c>
      <c r="E51" s="14" t="s">
        <v>171</v>
      </c>
      <c r="F51" s="14" t="s">
        <v>170</v>
      </c>
      <c r="G51" s="14"/>
      <c r="H51" s="14" t="s">
        <v>178</v>
      </c>
      <c r="I51" s="14" t="s">
        <v>76</v>
      </c>
      <c r="J51" s="14" t="s">
        <v>179</v>
      </c>
      <c r="K51" s="14">
        <v>414</v>
      </c>
      <c r="L51" s="14">
        <v>394</v>
      </c>
      <c r="M51" s="14">
        <v>20</v>
      </c>
      <c r="N51" s="14">
        <v>393</v>
      </c>
      <c r="O51" s="14">
        <v>536.16899999999998</v>
      </c>
      <c r="P51" s="14">
        <v>548.27300000000002</v>
      </c>
      <c r="Q51" s="14">
        <v>20000</v>
      </c>
      <c r="R51" s="14">
        <f t="shared" si="0"/>
        <v>242080.00000000084</v>
      </c>
      <c r="S51" s="18">
        <f>65000+60000</f>
        <v>125000</v>
      </c>
      <c r="T51" s="14">
        <v>0</v>
      </c>
      <c r="U51" s="14">
        <f t="shared" si="1"/>
        <v>367080.00000000081</v>
      </c>
      <c r="V51" s="14">
        <v>5</v>
      </c>
      <c r="W51" s="14">
        <v>0</v>
      </c>
      <c r="X51" s="14">
        <v>5</v>
      </c>
      <c r="Y51" s="14">
        <v>100</v>
      </c>
      <c r="Z51" s="17">
        <f t="shared" si="2"/>
        <v>99.99863789909557</v>
      </c>
      <c r="AA51" s="14">
        <v>179</v>
      </c>
      <c r="AB51" s="14">
        <v>0</v>
      </c>
      <c r="AC51" s="14">
        <v>0</v>
      </c>
      <c r="AD51" s="14">
        <v>0</v>
      </c>
      <c r="AE51" s="14">
        <v>0</v>
      </c>
      <c r="AF51" s="15" t="s">
        <v>180</v>
      </c>
      <c r="AG51" s="16"/>
    </row>
    <row r="52" spans="1:33" s="20" customFormat="1" ht="45" x14ac:dyDescent="0.25">
      <c r="A52" s="14">
        <v>44</v>
      </c>
      <c r="B52" s="14" t="s">
        <v>73</v>
      </c>
      <c r="C52" s="14" t="s">
        <v>169</v>
      </c>
      <c r="D52" s="18" t="s">
        <v>170</v>
      </c>
      <c r="E52" s="14" t="s">
        <v>171</v>
      </c>
      <c r="F52" s="14" t="s">
        <v>170</v>
      </c>
      <c r="G52" s="14"/>
      <c r="H52" s="14" t="s">
        <v>181</v>
      </c>
      <c r="I52" s="14" t="s">
        <v>111</v>
      </c>
      <c r="J52" s="14" t="s">
        <v>182</v>
      </c>
      <c r="K52" s="14">
        <v>3968</v>
      </c>
      <c r="L52" s="14">
        <v>3255</v>
      </c>
      <c r="M52" s="14">
        <v>713</v>
      </c>
      <c r="N52" s="14">
        <v>1</v>
      </c>
      <c r="O52" s="14">
        <v>1035.07</v>
      </c>
      <c r="P52" s="14">
        <v>1064.009</v>
      </c>
      <c r="Q52" s="14">
        <v>20000</v>
      </c>
      <c r="R52" s="14">
        <f t="shared" si="0"/>
        <v>578780.00000000151</v>
      </c>
      <c r="S52" s="14">
        <v>0</v>
      </c>
      <c r="T52" s="14">
        <v>242500</v>
      </c>
      <c r="U52" s="14">
        <f t="shared" si="1"/>
        <v>336280.00000000151</v>
      </c>
      <c r="V52" s="14">
        <v>308956.5</v>
      </c>
      <c r="W52" s="14">
        <v>0</v>
      </c>
      <c r="X52" s="14">
        <v>308956.5</v>
      </c>
      <c r="Y52" s="14">
        <v>8.1300000000000008</v>
      </c>
      <c r="Z52" s="17">
        <f t="shared" si="2"/>
        <v>8.1252230284291045</v>
      </c>
      <c r="AA52" s="14">
        <v>2970801.64</v>
      </c>
      <c r="AB52" s="14">
        <v>1567353.49</v>
      </c>
      <c r="AC52" s="14">
        <v>0.92</v>
      </c>
      <c r="AD52" s="14">
        <v>0.53</v>
      </c>
      <c r="AE52" s="14">
        <v>4.24</v>
      </c>
      <c r="AF52" s="15" t="s">
        <v>183</v>
      </c>
      <c r="AG52" s="16"/>
    </row>
    <row r="53" spans="1:33" ht="45" x14ac:dyDescent="0.25">
      <c r="A53" s="14">
        <v>45</v>
      </c>
      <c r="B53" s="14" t="s">
        <v>73</v>
      </c>
      <c r="C53" s="14" t="s">
        <v>73</v>
      </c>
      <c r="D53" s="18" t="s">
        <v>184</v>
      </c>
      <c r="E53" s="14" t="s">
        <v>185</v>
      </c>
      <c r="F53" s="14" t="s">
        <v>184</v>
      </c>
      <c r="G53" s="14"/>
      <c r="H53" s="14" t="s">
        <v>186</v>
      </c>
      <c r="I53" s="14" t="s">
        <v>187</v>
      </c>
      <c r="J53" s="14" t="s">
        <v>188</v>
      </c>
      <c r="K53" s="14">
        <v>1</v>
      </c>
      <c r="L53" s="14">
        <v>1</v>
      </c>
      <c r="M53" s="14">
        <v>0</v>
      </c>
      <c r="N53" s="14">
        <v>0</v>
      </c>
      <c r="O53" s="14">
        <v>1720.8</v>
      </c>
      <c r="P53" s="14">
        <v>1862.8</v>
      </c>
      <c r="Q53" s="14">
        <v>1000</v>
      </c>
      <c r="R53" s="14">
        <f t="shared" si="0"/>
        <v>142000</v>
      </c>
      <c r="S53" s="14">
        <v>0</v>
      </c>
      <c r="T53" s="14">
        <v>0</v>
      </c>
      <c r="U53" s="14">
        <f t="shared" si="1"/>
        <v>142000</v>
      </c>
      <c r="V53" s="14">
        <v>141552</v>
      </c>
      <c r="W53" s="14">
        <v>0</v>
      </c>
      <c r="X53" s="14">
        <v>141552</v>
      </c>
      <c r="Y53" s="14">
        <v>0.32</v>
      </c>
      <c r="Z53" s="17">
        <f t="shared" si="2"/>
        <v>0.31549295774647884</v>
      </c>
      <c r="AA53" s="14">
        <v>915942</v>
      </c>
      <c r="AB53" s="14">
        <v>0</v>
      </c>
      <c r="AC53" s="14">
        <v>1</v>
      </c>
      <c r="AD53" s="14">
        <v>0</v>
      </c>
      <c r="AE53" s="14">
        <v>0</v>
      </c>
      <c r="AF53" s="15" t="s">
        <v>189</v>
      </c>
      <c r="AG53" s="16"/>
    </row>
    <row r="54" spans="1:33" ht="45" x14ac:dyDescent="0.25">
      <c r="A54" s="14">
        <v>46</v>
      </c>
      <c r="B54" s="14" t="s">
        <v>73</v>
      </c>
      <c r="C54" s="14" t="s">
        <v>73</v>
      </c>
      <c r="D54" s="18" t="s">
        <v>184</v>
      </c>
      <c r="E54" s="14" t="s">
        <v>190</v>
      </c>
      <c r="F54" s="14" t="s">
        <v>184</v>
      </c>
      <c r="G54" s="14"/>
      <c r="H54" s="14" t="s">
        <v>191</v>
      </c>
      <c r="I54" s="14" t="s">
        <v>192</v>
      </c>
      <c r="J54" s="14" t="s">
        <v>193</v>
      </c>
      <c r="K54" s="14">
        <v>2215</v>
      </c>
      <c r="L54" s="14">
        <v>1737</v>
      </c>
      <c r="M54" s="14">
        <v>478</v>
      </c>
      <c r="N54" s="14">
        <v>33</v>
      </c>
      <c r="O54" s="14">
        <v>2891.8</v>
      </c>
      <c r="P54" s="14">
        <v>3312.9</v>
      </c>
      <c r="Q54" s="14">
        <v>1000</v>
      </c>
      <c r="R54" s="14">
        <f t="shared" si="0"/>
        <v>421099.99999999988</v>
      </c>
      <c r="S54" s="14">
        <v>73400</v>
      </c>
      <c r="T54" s="14">
        <v>112000</v>
      </c>
      <c r="U54" s="14">
        <f t="shared" si="1"/>
        <v>382499.99999999988</v>
      </c>
      <c r="V54" s="14">
        <v>344530.95</v>
      </c>
      <c r="W54" s="18">
        <v>0</v>
      </c>
      <c r="X54" s="14">
        <v>344530.95</v>
      </c>
      <c r="Y54" s="14">
        <v>9.93</v>
      </c>
      <c r="Z54" s="17">
        <f t="shared" si="2"/>
        <v>9.9265490196078119</v>
      </c>
      <c r="AA54" s="14">
        <v>3679241.49</v>
      </c>
      <c r="AB54" s="14">
        <v>2918566.45</v>
      </c>
      <c r="AC54" s="14">
        <v>0.9</v>
      </c>
      <c r="AD54" s="14">
        <v>0.79</v>
      </c>
      <c r="AE54" s="14">
        <v>7.9</v>
      </c>
      <c r="AF54" s="15" t="s">
        <v>194</v>
      </c>
      <c r="AG54" s="16"/>
    </row>
    <row r="55" spans="1:33" ht="54" customHeight="1" x14ac:dyDescent="0.25">
      <c r="A55" s="21">
        <v>47</v>
      </c>
      <c r="B55" s="21" t="s">
        <v>73</v>
      </c>
      <c r="C55" s="21" t="s">
        <v>73</v>
      </c>
      <c r="D55" s="22" t="s">
        <v>8</v>
      </c>
      <c r="E55" s="21" t="s">
        <v>97</v>
      </c>
      <c r="F55" s="14" t="s">
        <v>8</v>
      </c>
      <c r="G55" s="14"/>
      <c r="H55" s="21" t="s">
        <v>195</v>
      </c>
      <c r="I55" s="21" t="s">
        <v>76</v>
      </c>
      <c r="J55" s="21">
        <v>18097</v>
      </c>
      <c r="K55" s="21"/>
      <c r="L55" s="21"/>
      <c r="M55" s="21"/>
      <c r="N55" s="21"/>
      <c r="O55" s="23">
        <v>151.9</v>
      </c>
      <c r="P55" s="23">
        <v>298.2</v>
      </c>
      <c r="Q55" s="21">
        <v>2000</v>
      </c>
      <c r="R55" s="14">
        <f t="shared" si="0"/>
        <v>292599.99999999994</v>
      </c>
      <c r="S55" s="18">
        <v>14500</v>
      </c>
      <c r="T55" s="21"/>
      <c r="U55" s="14">
        <f>+R55+S55-T55</f>
        <v>307099.99999999994</v>
      </c>
      <c r="V55" s="21"/>
      <c r="W55" s="21"/>
      <c r="X55" s="21"/>
      <c r="Y55" s="14"/>
      <c r="Z55" s="17">
        <f t="shared" si="2"/>
        <v>100</v>
      </c>
      <c r="AA55" s="21"/>
      <c r="AB55" s="21"/>
      <c r="AC55" s="21"/>
      <c r="AD55" s="21"/>
      <c r="AE55" s="21"/>
      <c r="AF55" s="24" t="s">
        <v>201</v>
      </c>
      <c r="AG55" s="19"/>
    </row>
    <row r="56" spans="1:33" ht="75" x14ac:dyDescent="0.25">
      <c r="A56" s="21">
        <v>48</v>
      </c>
      <c r="B56" s="21" t="s">
        <v>73</v>
      </c>
      <c r="C56" s="21" t="s">
        <v>73</v>
      </c>
      <c r="D56" s="22" t="s">
        <v>8</v>
      </c>
      <c r="E56" s="25" t="s">
        <v>160</v>
      </c>
      <c r="F56" s="25" t="s">
        <v>152</v>
      </c>
      <c r="G56" s="14"/>
      <c r="H56" s="25" t="s">
        <v>196</v>
      </c>
      <c r="I56" s="21" t="s">
        <v>76</v>
      </c>
      <c r="J56" s="21"/>
      <c r="K56" s="21"/>
      <c r="L56" s="21"/>
      <c r="M56" s="21"/>
      <c r="N56" s="21"/>
      <c r="O56" s="26">
        <v>78.099999999999994</v>
      </c>
      <c r="P56" s="26">
        <v>169</v>
      </c>
      <c r="Q56" s="21">
        <v>2000</v>
      </c>
      <c r="R56" s="14">
        <f t="shared" si="0"/>
        <v>181800</v>
      </c>
      <c r="S56" s="18">
        <v>100000</v>
      </c>
      <c r="T56" s="21"/>
      <c r="U56" s="14">
        <f t="shared" si="1"/>
        <v>281800</v>
      </c>
      <c r="V56" s="21"/>
      <c r="W56" s="21"/>
      <c r="X56" s="21"/>
      <c r="Y56" s="14"/>
      <c r="Z56" s="17">
        <f t="shared" si="2"/>
        <v>100</v>
      </c>
      <c r="AA56" s="21"/>
      <c r="AB56" s="21"/>
      <c r="AC56" s="21"/>
      <c r="AD56" s="21"/>
      <c r="AE56" s="21"/>
      <c r="AF56" s="24" t="s">
        <v>202</v>
      </c>
      <c r="AG56" s="19"/>
    </row>
    <row r="57" spans="1:33" s="27" customFormat="1" ht="74.25" customHeight="1" x14ac:dyDescent="0.25">
      <c r="A57" s="31">
        <v>32</v>
      </c>
      <c r="B57" s="31" t="s">
        <v>73</v>
      </c>
      <c r="C57" s="31" t="s">
        <v>73</v>
      </c>
      <c r="D57" s="32" t="s">
        <v>200</v>
      </c>
      <c r="E57" s="31" t="s">
        <v>78</v>
      </c>
      <c r="F57" s="31" t="s">
        <v>8</v>
      </c>
      <c r="G57" s="31"/>
      <c r="H57" s="31" t="s">
        <v>197</v>
      </c>
      <c r="I57" s="31" t="s">
        <v>111</v>
      </c>
      <c r="J57" s="31" t="s">
        <v>198</v>
      </c>
      <c r="K57" s="31">
        <v>516</v>
      </c>
      <c r="L57" s="31">
        <v>506</v>
      </c>
      <c r="M57" s="31">
        <v>10</v>
      </c>
      <c r="N57" s="31">
        <v>0</v>
      </c>
      <c r="O57" s="31">
        <v>169.245</v>
      </c>
      <c r="P57" s="31">
        <v>179.51</v>
      </c>
      <c r="Q57" s="31">
        <v>20000</v>
      </c>
      <c r="R57" s="28">
        <f t="shared" si="0"/>
        <v>205299.99999999974</v>
      </c>
      <c r="S57" s="31">
        <v>0</v>
      </c>
      <c r="T57" s="31"/>
      <c r="U57" s="28">
        <f t="shared" si="1"/>
        <v>205299.99999999974</v>
      </c>
      <c r="V57" s="31">
        <v>16359</v>
      </c>
      <c r="W57" s="31">
        <v>0</v>
      </c>
      <c r="X57" s="31">
        <f>+V57+W57</f>
        <v>16359</v>
      </c>
      <c r="Y57" s="31">
        <v>92.03</v>
      </c>
      <c r="Z57" s="29">
        <f>+((U57-X57)/U57)*100</f>
        <v>92.03166098392596</v>
      </c>
      <c r="AA57" s="31">
        <v>193672.63</v>
      </c>
      <c r="AB57" s="31">
        <v>167071.63</v>
      </c>
      <c r="AC57" s="31">
        <v>0.08</v>
      </c>
      <c r="AD57" s="31">
        <v>0.86</v>
      </c>
      <c r="AE57" s="31">
        <v>79.12</v>
      </c>
      <c r="AF57" s="33" t="s">
        <v>199</v>
      </c>
    </row>
    <row r="60" spans="1:33" x14ac:dyDescent="0.25">
      <c r="T60" s="1">
        <v>188000</v>
      </c>
    </row>
  </sheetData>
  <mergeCells count="3">
    <mergeCell ref="A1:AG1"/>
    <mergeCell ref="A2:AG2"/>
    <mergeCell ref="A3:AG3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2025-03-04T06:24:33Z</dcterms:modified>
</cp:coreProperties>
</file>